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s="1"/>
  <c r="B60" i="37"/>
  <c r="C60" i="37"/>
  <c r="D60" i="37"/>
  <c r="G60" i="37"/>
  <c r="B61" i="37"/>
  <c r="B62" i="37"/>
  <c r="C62" i="37"/>
  <c r="D62" i="37"/>
  <c r="B63" i="37"/>
  <c r="C63" i="37"/>
  <c r="D63" i="37"/>
  <c r="B64" i="37"/>
  <c r="B65" i="37"/>
  <c r="C65" i="37"/>
  <c r="D65" i="37"/>
  <c r="G65" i="37" s="1"/>
  <c r="B66" i="37"/>
  <c r="C66" i="37"/>
  <c r="D66" i="37"/>
  <c r="G66" i="37"/>
  <c r="B67" i="37"/>
  <c r="B68" i="37"/>
  <c r="C68" i="37"/>
  <c r="D68" i="37"/>
  <c r="B69" i="37"/>
  <c r="C69" i="37"/>
  <c r="D69" i="37"/>
  <c r="B70" i="37"/>
  <c r="B71" i="37"/>
  <c r="C71" i="37"/>
  <c r="D71" i="37"/>
  <c r="G71" i="37" s="1"/>
  <c r="B72" i="37"/>
  <c r="C72" i="37"/>
  <c r="D72" i="37"/>
  <c r="G72" i="37"/>
  <c r="B73" i="37"/>
  <c r="C73" i="37"/>
  <c r="D73" i="37"/>
  <c r="G73" i="37" s="1"/>
  <c r="B74" i="37"/>
  <c r="C74" i="37"/>
  <c r="D74" i="37"/>
  <c r="G74" i="37"/>
  <c r="B75" i="37"/>
  <c r="B76" i="37"/>
  <c r="B77" i="37"/>
  <c r="C77" i="37"/>
  <c r="D77" i="37"/>
  <c r="G77" i="37"/>
  <c r="B78" i="37"/>
  <c r="C78" i="37"/>
  <c r="D78" i="37"/>
  <c r="G78" i="37" s="1"/>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G130" i="37" s="1"/>
  <c r="C130" i="37"/>
  <c r="D130" i="37"/>
  <c r="B131" i="37"/>
  <c r="B132" i="37"/>
  <c r="B133" i="37"/>
  <c r="C133" i="37"/>
  <c r="D133" i="37"/>
  <c r="B134" i="37"/>
  <c r="G134" i="37" s="1"/>
  <c r="C134" i="37"/>
  <c r="D134" i="37"/>
  <c r="B135" i="37"/>
  <c r="G135" i="37" s="1"/>
  <c r="C135" i="37"/>
  <c r="D135" i="37"/>
  <c r="B136" i="37"/>
  <c r="G136" i="37" s="1"/>
  <c r="C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c r="B160" i="37"/>
  <c r="C160" i="37"/>
  <c r="D160" i="37"/>
  <c r="G160" i="37" s="1"/>
  <c r="B161" i="37"/>
  <c r="B162" i="37"/>
  <c r="B163" i="37"/>
  <c r="C163" i="37"/>
  <c r="D163" i="37"/>
  <c r="G163" i="37" s="1"/>
  <c r="B164" i="37"/>
  <c r="C164" i="37"/>
  <c r="D164" i="37"/>
  <c r="G164" i="37" s="1"/>
  <c r="B165" i="37"/>
  <c r="C165" i="37"/>
  <c r="D165" i="37"/>
  <c r="G165" i="37" s="1"/>
  <c r="B166" i="37"/>
  <c r="C166" i="37"/>
  <c r="D166" i="37"/>
  <c r="G166" i="37" s="1"/>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G230" i="37" s="1"/>
  <c r="C230" i="37"/>
  <c r="D230" i="37"/>
  <c r="B231" i="37"/>
  <c r="G231" i="37" s="1"/>
  <c r="C231" i="37"/>
  <c r="D231" i="37"/>
  <c r="B232" i="37"/>
  <c r="B233" i="37"/>
  <c r="C233" i="37"/>
  <c r="D233" i="37"/>
  <c r="G233" i="37"/>
  <c r="B234" i="37"/>
  <c r="C234" i="37"/>
  <c r="D234" i="37"/>
  <c r="G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G243" i="37" s="1"/>
  <c r="C243" i="37"/>
  <c r="D243" i="37"/>
  <c r="B244" i="37"/>
  <c r="G244" i="37" s="1"/>
  <c r="C244" i="37"/>
  <c r="D244" i="37"/>
  <c r="B245" i="37"/>
  <c r="G245" i="37" s="1"/>
  <c r="C245" i="37"/>
  <c r="D245" i="37"/>
  <c r="B246" i="37"/>
  <c r="G246" i="37" s="1"/>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D260" i="37"/>
  <c r="G260" i="37"/>
  <c r="B261" i="37"/>
  <c r="C261" i="37"/>
  <c r="D261" i="37"/>
  <c r="G261" i="37"/>
  <c r="B262" i="37"/>
  <c r="C262" i="37"/>
  <c r="D262" i="37"/>
  <c r="G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G274" i="37" s="1"/>
  <c r="C274" i="37"/>
  <c r="D274" i="37"/>
  <c r="B275" i="37"/>
  <c r="G275" i="37" s="1"/>
  <c r="C275" i="37"/>
  <c r="D275" i="37"/>
  <c r="B276" i="37"/>
  <c r="G276" i="37" s="1"/>
  <c r="C276" i="37"/>
  <c r="D276" i="37"/>
  <c r="B277" i="37"/>
  <c r="G277" i="37" s="1"/>
  <c r="C277" i="37"/>
  <c r="D277" i="37"/>
  <c r="B278" i="37"/>
  <c r="G278" i="37" s="1"/>
  <c r="C278" i="37"/>
  <c r="D278" i="37"/>
  <c r="B279" i="37"/>
  <c r="G279" i="37" s="1"/>
  <c r="C279" i="37"/>
  <c r="D279" i="37"/>
  <c r="B280" i="37"/>
  <c r="B281" i="37"/>
  <c r="B282" i="37"/>
  <c r="B283" i="37"/>
  <c r="B284" i="37"/>
  <c r="B285" i="37"/>
  <c r="C285" i="37"/>
  <c r="D285" i="37"/>
  <c r="G285" i="37" s="1"/>
  <c r="B286" i="37"/>
  <c r="C286" i="37"/>
  <c r="D286" i="37"/>
  <c r="G286" i="37"/>
  <c r="B287" i="37"/>
  <c r="C287" i="37"/>
  <c r="D287" i="37"/>
  <c r="G287" i="37"/>
  <c r="B288" i="37"/>
  <c r="C288" i="37"/>
  <c r="D288" i="37"/>
  <c r="G288" i="37"/>
  <c r="B289" i="37"/>
  <c r="C289" i="37"/>
  <c r="D289" i="37"/>
  <c r="G289" i="37"/>
  <c r="B290" i="37"/>
  <c r="B291" i="37"/>
  <c r="B292" i="37"/>
  <c r="B293" i="37"/>
  <c r="G293" i="37" s="1"/>
  <c r="C293" i="37"/>
  <c r="D293" i="37"/>
  <c r="B294" i="37"/>
  <c r="G294" i="37" s="1"/>
  <c r="C294" i="37"/>
  <c r="D294" i="37"/>
  <c r="B295" i="37"/>
  <c r="G295" i="37" s="1"/>
  <c r="C295" i="37"/>
  <c r="D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G319" i="37"/>
  <c r="B320" i="37"/>
  <c r="C320" i="37"/>
  <c r="D320" i="37"/>
  <c r="G320" i="37"/>
  <c r="B321" i="37"/>
  <c r="C321" i="37"/>
  <c r="D321" i="37"/>
  <c r="G321" i="37"/>
  <c r="B322" i="37"/>
  <c r="C322" i="37"/>
  <c r="D322" i="37"/>
  <c r="G322" i="37"/>
  <c r="B323" i="37"/>
  <c r="B324" i="37"/>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C334" i="37"/>
  <c r="D334" i="37"/>
  <c r="B335" i="37"/>
  <c r="C335" i="37"/>
  <c r="D335" i="37"/>
  <c r="B336" i="37"/>
  <c r="B337" i="37"/>
  <c r="B338" i="37"/>
  <c r="C338" i="37"/>
  <c r="D338" i="37"/>
  <c r="G338" i="37" s="1"/>
  <c r="B339" i="37"/>
  <c r="C339" i="37"/>
  <c r="D339" i="37"/>
  <c r="B340" i="37"/>
  <c r="B341" i="37"/>
  <c r="C341" i="37"/>
  <c r="D341" i="37"/>
  <c r="B342" i="37"/>
  <c r="B343" i="37"/>
  <c r="B344" i="37"/>
  <c r="B345" i="37"/>
  <c r="C345" i="37"/>
  <c r="D345" i="37"/>
  <c r="B346" i="37"/>
  <c r="C346" i="37"/>
  <c r="D346" i="37"/>
  <c r="G346" i="37" s="1"/>
  <c r="B347" i="37"/>
  <c r="C347" i="37"/>
  <c r="D347" i="37"/>
  <c r="B348" i="37"/>
  <c r="B349" i="37"/>
  <c r="C349" i="37"/>
  <c r="D349" i="37"/>
  <c r="B350" i="37"/>
  <c r="C350" i="37"/>
  <c r="D350" i="37"/>
  <c r="G350" i="37" s="1"/>
  <c r="B351" i="37"/>
  <c r="C351" i="37"/>
  <c r="D351" i="37"/>
  <c r="B352" i="37"/>
  <c r="C352" i="37"/>
  <c r="D352" i="37"/>
  <c r="G352" i="37" s="1"/>
  <c r="B353" i="37"/>
  <c r="C353" i="37"/>
  <c r="D353" i="37"/>
  <c r="B354" i="37"/>
  <c r="C354" i="37"/>
  <c r="D354" i="37"/>
  <c r="G354" i="37" s="1"/>
  <c r="B355" i="37"/>
  <c r="B356" i="37"/>
  <c r="B357" i="37"/>
  <c r="C357" i="37"/>
  <c r="D357" i="37"/>
  <c r="B358" i="37"/>
  <c r="C358" i="37"/>
  <c r="D358" i="37"/>
  <c r="G358" i="37" s="1"/>
  <c r="B359" i="37"/>
  <c r="C359" i="37"/>
  <c r="D359" i="37"/>
  <c r="B360" i="37"/>
  <c r="C360" i="37"/>
  <c r="D360" i="37"/>
  <c r="G360" i="37" s="1"/>
  <c r="B361" i="37"/>
  <c r="B362" i="37"/>
  <c r="C362" i="37"/>
  <c r="D362" i="37"/>
  <c r="B363" i="37"/>
  <c r="C363" i="37"/>
  <c r="D363" i="37"/>
  <c r="B364" i="37"/>
  <c r="C364" i="37"/>
  <c r="D364" i="37"/>
  <c r="G364" i="37" s="1"/>
  <c r="B365" i="37"/>
  <c r="C365" i="37"/>
  <c r="D365" i="37"/>
  <c r="B366" i="37"/>
  <c r="C366" i="37"/>
  <c r="D366" i="37"/>
  <c r="G366" i="37" s="1"/>
  <c r="B367" i="37"/>
  <c r="C367" i="37"/>
  <c r="D367" i="37"/>
  <c r="B368" i="37"/>
  <c r="C368" i="37"/>
  <c r="D368" i="37"/>
  <c r="G368" i="37" s="1"/>
  <c r="B369" i="37"/>
  <c r="C369" i="37"/>
  <c r="D369" i="37"/>
  <c r="B370" i="37"/>
  <c r="B371" i="37"/>
  <c r="C371" i="37"/>
  <c r="D371" i="37"/>
  <c r="B372" i="37"/>
  <c r="C372" i="37"/>
  <c r="D372" i="37"/>
  <c r="G372" i="37" s="1"/>
  <c r="B373" i="37"/>
  <c r="C373" i="37"/>
  <c r="D373" i="37"/>
  <c r="B374" i="37"/>
  <c r="C374" i="37"/>
  <c r="D374" i="37"/>
  <c r="G374" i="37" s="1"/>
  <c r="B375" i="37"/>
  <c r="B376" i="37"/>
  <c r="C376" i="37"/>
  <c r="D376" i="37"/>
  <c r="B377" i="37"/>
  <c r="C377" i="37"/>
  <c r="D377" i="37"/>
  <c r="B378" i="37"/>
  <c r="C378" i="37"/>
  <c r="D378" i="37"/>
  <c r="G378" i="37" s="1"/>
  <c r="B379" i="37"/>
  <c r="C379" i="37"/>
  <c r="D379" i="37"/>
  <c r="B380" i="37"/>
  <c r="B381" i="37"/>
  <c r="C381" i="37"/>
  <c r="D381" i="37"/>
  <c r="B382" i="37"/>
  <c r="C382" i="37"/>
  <c r="D382" i="37"/>
  <c r="G382" i="37" s="1"/>
  <c r="B383" i="37"/>
  <c r="B384" i="37"/>
  <c r="C384" i="37"/>
  <c r="D384" i="37"/>
  <c r="G384" i="37" s="1"/>
  <c r="B385" i="37"/>
  <c r="C385" i="37"/>
  <c r="D385" i="37"/>
  <c r="B386" i="37"/>
  <c r="C386" i="37"/>
  <c r="D386" i="37"/>
  <c r="G386" i="37" s="1"/>
  <c r="B387" i="37"/>
  <c r="C387" i="37"/>
  <c r="D387" i="37"/>
  <c r="B388" i="37"/>
  <c r="B389" i="37"/>
  <c r="B390" i="37"/>
  <c r="C390" i="37"/>
  <c r="D390" i="37"/>
  <c r="G390" i="37" s="1"/>
  <c r="B391" i="37"/>
  <c r="C391" i="37"/>
  <c r="D391" i="37"/>
  <c r="B392" i="37"/>
  <c r="B393" i="37"/>
  <c r="C393" i="37"/>
  <c r="D393" i="37"/>
  <c r="B394" i="37"/>
  <c r="B395" i="37"/>
  <c r="C395" i="37"/>
  <c r="D395" i="37"/>
  <c r="G395" i="37" s="1"/>
  <c r="B396" i="37"/>
  <c r="C396" i="37"/>
  <c r="D396" i="37"/>
  <c r="G396" i="37"/>
  <c r="B397" i="37"/>
  <c r="C397" i="37"/>
  <c r="D397" i="37"/>
  <c r="G397" i="37"/>
  <c r="B398" i="37"/>
  <c r="C398" i="37"/>
  <c r="D398" i="37"/>
  <c r="G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B421" i="37"/>
  <c r="B422" i="37"/>
  <c r="C422" i="37"/>
  <c r="D422" i="37"/>
  <c r="G422" i="37"/>
  <c r="B423" i="37"/>
  <c r="C423" i="37"/>
  <c r="D423" i="37"/>
  <c r="G423" i="37"/>
  <c r="B424" i="37"/>
  <c r="C424" i="37"/>
  <c r="D424" i="37"/>
  <c r="G424" i="37"/>
  <c r="B425" i="37"/>
  <c r="C425" i="37"/>
  <c r="D425" i="37"/>
  <c r="G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G434" i="37"/>
  <c r="B435" i="37"/>
  <c r="C435" i="37"/>
  <c r="D435" i="37"/>
  <c r="G435" i="37"/>
  <c r="B436" i="37"/>
  <c r="C436" i="37"/>
  <c r="D436" i="37"/>
  <c r="G436" i="37"/>
  <c r="B437" i="37"/>
  <c r="C437" i="37"/>
  <c r="D437" i="37"/>
  <c r="G437" i="37"/>
  <c r="B438" i="37"/>
  <c r="B439" i="37"/>
  <c r="C439" i="37"/>
  <c r="D439" i="37"/>
  <c r="G439" i="37" s="1"/>
  <c r="B440" i="37"/>
  <c r="C440" i="37"/>
  <c r="D440" i="37"/>
  <c r="B441" i="37"/>
  <c r="C441" i="37"/>
  <c r="D441" i="37"/>
  <c r="G441" i="37" s="1"/>
  <c r="B442" i="37"/>
  <c r="C442" i="37"/>
  <c r="D442" i="37"/>
  <c r="B443" i="37"/>
  <c r="C443" i="37"/>
  <c r="D443" i="37"/>
  <c r="G443" i="37" s="1"/>
  <c r="B444" i="37"/>
  <c r="C444" i="37"/>
  <c r="D444" i="37"/>
  <c r="B445" i="37"/>
  <c r="C445" i="37"/>
  <c r="D445" i="37"/>
  <c r="G445" i="37" s="1"/>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G458" i="37"/>
  <c r="B459" i="37"/>
  <c r="C459" i="37"/>
  <c r="D459" i="37"/>
  <c r="G459" i="37"/>
  <c r="B460" i="37"/>
  <c r="B461" i="37"/>
  <c r="G461" i="37" s="1"/>
  <c r="C461" i="37"/>
  <c r="D461" i="37"/>
  <c r="B462" i="37"/>
  <c r="G462" i="37" s="1"/>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G473" i="37" s="1"/>
  <c r="C473" i="37"/>
  <c r="D473" i="37"/>
  <c r="B474" i="37"/>
  <c r="G474" i="37" s="1"/>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G487" i="37" s="1"/>
  <c r="C487" i="37"/>
  <c r="D487" i="37"/>
  <c r="B488" i="37"/>
  <c r="G488" i="37" s="1"/>
  <c r="C488" i="37"/>
  <c r="D488" i="37"/>
  <c r="B489" i="37"/>
  <c r="G489" i="37" s="1"/>
  <c r="C489" i="37"/>
  <c r="D489" i="37"/>
  <c r="B490" i="37"/>
  <c r="G490" i="37" s="1"/>
  <c r="C490" i="37"/>
  <c r="D490" i="37"/>
  <c r="B491" i="37"/>
  <c r="G491" i="37" s="1"/>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G511" i="37" s="1"/>
  <c r="C511" i="37"/>
  <c r="D511" i="37"/>
  <c r="B512" i="37"/>
  <c r="G512" i="37" s="1"/>
  <c r="C512" i="37"/>
  <c r="D512" i="37"/>
  <c r="B513" i="37"/>
  <c r="B514" i="37"/>
  <c r="C514" i="37"/>
  <c r="D514" i="37"/>
  <c r="B515" i="37"/>
  <c r="C515" i="37"/>
  <c r="D515" i="37"/>
  <c r="G515" i="37" s="1"/>
  <c r="B516" i="37"/>
  <c r="B517" i="37"/>
  <c r="G517" i="37" s="1"/>
  <c r="C517" i="37"/>
  <c r="D517" i="37"/>
  <c r="B518" i="37"/>
  <c r="G518" i="37" s="1"/>
  <c r="C518" i="37"/>
  <c r="D518" i="37"/>
  <c r="B519" i="37"/>
  <c r="B520" i="37"/>
  <c r="B521" i="37"/>
  <c r="B522" i="37"/>
  <c r="C522" i="37"/>
  <c r="D522" i="37"/>
  <c r="B523" i="37"/>
  <c r="C523" i="37"/>
  <c r="D523" i="37"/>
  <c r="G523" i="37" s="1"/>
  <c r="B524" i="37"/>
  <c r="C524" i="37"/>
  <c r="D524" i="37"/>
  <c r="B525" i="37"/>
  <c r="C525" i="37"/>
  <c r="D525" i="37"/>
  <c r="G525" i="37" s="1"/>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G535" i="37" s="1"/>
  <c r="C535" i="37"/>
  <c r="D535" i="37"/>
  <c r="B536" i="37"/>
  <c r="G536" i="37" s="1"/>
  <c r="C536" i="37"/>
  <c r="D536" i="37"/>
  <c r="B537" i="37"/>
  <c r="G537" i="37" s="1"/>
  <c r="C537" i="37"/>
  <c r="D537" i="37"/>
  <c r="B538" i="37"/>
  <c r="G538" i="37" s="1"/>
  <c r="C538" i="37"/>
  <c r="D538" i="37"/>
  <c r="B539" i="37"/>
  <c r="G539" i="37" s="1"/>
  <c r="C539" i="37"/>
  <c r="D539" i="37"/>
  <c r="B540" i="37"/>
  <c r="G540" i="37" s="1"/>
  <c r="C540" i="37"/>
  <c r="D540" i="37"/>
  <c r="B541" i="37"/>
  <c r="B542" i="37"/>
  <c r="C542" i="37"/>
  <c r="D542" i="37"/>
  <c r="B543" i="37"/>
  <c r="C543" i="37"/>
  <c r="D543" i="37"/>
  <c r="G543" i="37" s="1"/>
  <c r="B544" i="37"/>
  <c r="C544" i="37"/>
  <c r="D544" i="37"/>
  <c r="B545" i="37"/>
  <c r="C545" i="37"/>
  <c r="D545" i="37"/>
  <c r="G545" i="37" s="1"/>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G563" i="37" s="1"/>
  <c r="C563" i="37"/>
  <c r="D563" i="37"/>
  <c r="B564" i="37"/>
  <c r="G564" i="37" s="1"/>
  <c r="C564" i="37"/>
  <c r="D564" i="37"/>
  <c r="B565" i="37"/>
  <c r="B566" i="37"/>
  <c r="C566" i="37"/>
  <c r="D566" i="37"/>
  <c r="G566" i="37"/>
  <c r="B567" i="37"/>
  <c r="C567" i="37"/>
  <c r="D567" i="37"/>
  <c r="G567" i="37"/>
  <c r="B568" i="37"/>
  <c r="B569" i="37"/>
  <c r="G569" i="37" s="1"/>
  <c r="C569" i="37"/>
  <c r="D569" i="37"/>
  <c r="B570" i="37"/>
  <c r="G570" i="37" s="1"/>
  <c r="C570" i="37"/>
  <c r="D570" i="37"/>
  <c r="B571" i="37"/>
  <c r="B572" i="37"/>
  <c r="B573" i="37"/>
  <c r="G573" i="37" s="1"/>
  <c r="C573" i="37"/>
  <c r="D573" i="37"/>
  <c r="B574" i="37"/>
  <c r="G574" i="37" s="1"/>
  <c r="C574" i="37"/>
  <c r="D574" i="37"/>
  <c r="B575" i="37"/>
  <c r="G575" i="37" s="1"/>
  <c r="C575" i="37"/>
  <c r="D575" i="37"/>
  <c r="B576" i="37"/>
  <c r="B577" i="37"/>
  <c r="C577" i="37"/>
  <c r="D577" i="37"/>
  <c r="G577" i="37"/>
  <c r="B578" i="37"/>
  <c r="B579" i="37"/>
  <c r="G579" i="37" s="1"/>
  <c r="C579" i="37"/>
  <c r="D579" i="37"/>
  <c r="B580" i="37"/>
  <c r="G580" i="37" s="1"/>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G591" i="37" s="1"/>
  <c r="C591" i="37"/>
  <c r="D591" i="37"/>
  <c r="B592" i="37"/>
  <c r="G592" i="37" s="1"/>
  <c r="C592" i="37"/>
  <c r="D592" i="37"/>
  <c r="B593" i="37"/>
  <c r="G593" i="37" s="1"/>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G604" i="37" s="1"/>
  <c r="C604" i="37"/>
  <c r="D604" i="37"/>
  <c r="B605" i="37"/>
  <c r="G605" i="37" s="1"/>
  <c r="C605" i="37"/>
  <c r="D605" i="37"/>
  <c r="B606" i="37"/>
  <c r="G606" i="37" s="1"/>
  <c r="C606" i="37"/>
  <c r="D606" i="37"/>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G621" i="37" s="1"/>
  <c r="C621" i="37"/>
  <c r="D621" i="37"/>
  <c r="B622" i="37"/>
  <c r="G622" i="37" s="1"/>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s="1"/>
  <c r="B639" i="37"/>
  <c r="C639" i="37"/>
  <c r="D639" i="37"/>
  <c r="G639" i="37" s="1"/>
  <c r="B640" i="37"/>
  <c r="C640" i="37"/>
  <c r="D640" i="37"/>
  <c r="G640" i="37" s="1"/>
  <c r="B641" i="37"/>
  <c r="C641" i="37"/>
  <c r="D641" i="37"/>
  <c r="G641" i="37" s="1"/>
  <c r="B642" i="37"/>
  <c r="B643" i="37"/>
  <c r="G643" i="37" s="1"/>
  <c r="C643" i="37"/>
  <c r="D643" i="37"/>
  <c r="B644" i="37"/>
  <c r="C644" i="37"/>
  <c r="D644" i="37"/>
  <c r="B645" i="37"/>
  <c r="G645" i="37" s="1"/>
  <c r="C645" i="37"/>
  <c r="D645" i="37"/>
  <c r="B646" i="37"/>
  <c r="C646" i="37"/>
  <c r="D646" i="37"/>
  <c r="B647" i="37"/>
  <c r="G647" i="37" s="1"/>
  <c r="C647" i="37"/>
  <c r="D647" i="37"/>
  <c r="B648" i="37"/>
  <c r="G648" i="37" s="1"/>
  <c r="C648" i="37"/>
  <c r="D648" i="37"/>
  <c r="B649" i="37"/>
  <c r="G649" i="37" s="1"/>
  <c r="C649" i="37"/>
  <c r="D649" i="37"/>
  <c r="B650" i="37"/>
  <c r="G650" i="37" s="1"/>
  <c r="C650" i="37"/>
  <c r="D650" i="37"/>
  <c r="B651" i="37"/>
  <c r="G651" i="37" s="1"/>
  <c r="C651" i="37"/>
  <c r="D651" i="37"/>
  <c r="B652" i="37"/>
  <c r="G652" i="37" s="1"/>
  <c r="C652" i="37"/>
  <c r="D652" i="37"/>
  <c r="B653" i="37"/>
  <c r="G653" i="37" s="1"/>
  <c r="C653" i="37"/>
  <c r="D653" i="37"/>
  <c r="B654" i="37"/>
  <c r="G654" i="37" s="1"/>
  <c r="C654" i="37"/>
  <c r="D654" i="37"/>
  <c r="B655" i="37"/>
  <c r="G655" i="37" s="1"/>
  <c r="C655" i="37"/>
  <c r="D655" i="37"/>
  <c r="B656" i="37"/>
  <c r="G656" i="37" s="1"/>
  <c r="C656" i="37"/>
  <c r="D656" i="37"/>
  <c r="B657" i="37"/>
  <c r="G657" i="37" s="1"/>
  <c r="C657" i="37"/>
  <c r="D657" i="37"/>
  <c r="B658" i="37"/>
  <c r="G658" i="37" s="1"/>
  <c r="C658" i="37"/>
  <c r="D658" i="37"/>
  <c r="B659" i="37"/>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C665" i="37"/>
  <c r="D665" i="37"/>
  <c r="B666" i="37"/>
  <c r="C666" i="37"/>
  <c r="D666" i="37"/>
  <c r="B667" i="37"/>
  <c r="G667" i="37" s="1"/>
  <c r="C667" i="37"/>
  <c r="D667" i="37"/>
  <c r="B668" i="37"/>
  <c r="G668" i="37" s="1"/>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G781" i="37" s="1"/>
  <c r="C781" i="37"/>
  <c r="D781" i="37"/>
  <c r="B782" i="37"/>
  <c r="G782" i="37" s="1"/>
  <c r="C782" i="37"/>
  <c r="D782" i="37"/>
  <c r="B783" i="37"/>
  <c r="G783" i="37" s="1"/>
  <c r="C783" i="37"/>
  <c r="D783" i="37"/>
  <c r="B784" i="37"/>
  <c r="G784" i="37" s="1"/>
  <c r="C784" i="37"/>
  <c r="D784" i="37"/>
  <c r="B785" i="37"/>
  <c r="G785" i="37" s="1"/>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G814" i="37" s="1"/>
  <c r="C814" i="37"/>
  <c r="D814" i="37"/>
  <c r="B815" i="37"/>
  <c r="G815" i="37" s="1"/>
  <c r="C815" i="37"/>
  <c r="D815" i="37"/>
  <c r="B816" i="37"/>
  <c r="G816" i="37" s="1"/>
  <c r="C816" i="37"/>
  <c r="D816" i="37"/>
  <c r="B817" i="37"/>
  <c r="G817" i="37" s="1"/>
  <c r="C817" i="37"/>
  <c r="D817" i="37"/>
  <c r="B818" i="37"/>
  <c r="G818" i="37" s="1"/>
  <c r="C818" i="37"/>
  <c r="D818" i="37"/>
  <c r="B819" i="37"/>
  <c r="G819" i="37" s="1"/>
  <c r="C819" i="37"/>
  <c r="D819" i="37"/>
  <c r="B820" i="37"/>
  <c r="G820" i="37" s="1"/>
  <c r="C820" i="37"/>
  <c r="D820" i="37"/>
  <c r="B821" i="37"/>
  <c r="G821" i="37" s="1"/>
  <c r="C821" i="37"/>
  <c r="D821" i="37"/>
  <c r="B822" i="37"/>
  <c r="G822" i="37" s="1"/>
  <c r="C822" i="37"/>
  <c r="D822" i="37"/>
  <c r="B823" i="37"/>
  <c r="G823" i="37" s="1"/>
  <c r="C823" i="37"/>
  <c r="D823" i="37"/>
  <c r="B824" i="37"/>
  <c r="G824" i="37" s="1"/>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G836" i="37" s="1"/>
  <c r="C836" i="37"/>
  <c r="D836" i="37"/>
  <c r="B837" i="37"/>
  <c r="G837" i="37" s="1"/>
  <c r="C837" i="37"/>
  <c r="D837" i="37"/>
  <c r="B838" i="37"/>
  <c r="G838" i="37" s="1"/>
  <c r="C838" i="37"/>
  <c r="D838" i="37"/>
  <c r="B839" i="37"/>
  <c r="G839" i="37" s="1"/>
  <c r="C839" i="37"/>
  <c r="D839" i="37"/>
  <c r="B840" i="37"/>
  <c r="G840" i="37" s="1"/>
  <c r="C840" i="37"/>
  <c r="D840" i="37"/>
  <c r="B841" i="37"/>
  <c r="G841" i="37" s="1"/>
  <c r="C841" i="37"/>
  <c r="D841" i="37"/>
  <c r="B842" i="37"/>
  <c r="G842" i="37" s="1"/>
  <c r="C842" i="37"/>
  <c r="D842" i="37"/>
  <c r="B843" i="37"/>
  <c r="G843" i="37" s="1"/>
  <c r="C843" i="37"/>
  <c r="D843" i="37"/>
  <c r="B844" i="37"/>
  <c r="G844" i="37" s="1"/>
  <c r="C844" i="37"/>
  <c r="D844" i="37"/>
  <c r="B845" i="37"/>
  <c r="G845" i="37" s="1"/>
  <c r="C845" i="37"/>
  <c r="D845" i="37"/>
  <c r="B846" i="37"/>
  <c r="G846" i="37" s="1"/>
  <c r="C846" i="37"/>
  <c r="D846" i="37"/>
  <c r="B847" i="37"/>
  <c r="G847" i="37" s="1"/>
  <c r="C847" i="37"/>
  <c r="D847" i="37"/>
  <c r="B848" i="37"/>
  <c r="G848" i="37" s="1"/>
  <c r="C848" i="37"/>
  <c r="D848" i="37"/>
  <c r="B849" i="37"/>
  <c r="G849" i="37" s="1"/>
  <c r="C849" i="37"/>
  <c r="D849" i="37"/>
  <c r="B850" i="37"/>
  <c r="G850" i="37" s="1"/>
  <c r="C850" i="37"/>
  <c r="D850" i="37"/>
  <c r="B851" i="37"/>
  <c r="G851" i="37" s="1"/>
  <c r="C851" i="37"/>
  <c r="D851" i="37"/>
  <c r="B852" i="37"/>
  <c r="G852" i="37" s="1"/>
  <c r="C852" i="37"/>
  <c r="D852" i="37"/>
  <c r="B853" i="37"/>
  <c r="G853" i="37" s="1"/>
  <c r="C853" i="37"/>
  <c r="D853" i="37"/>
  <c r="B854" i="37"/>
  <c r="G854" i="37" s="1"/>
  <c r="C854" i="37"/>
  <c r="D854" i="37"/>
  <c r="B855" i="37"/>
  <c r="G855" i="37" s="1"/>
  <c r="C855" i="37"/>
  <c r="D855" i="37"/>
  <c r="B856" i="37"/>
  <c r="G856" i="37" s="1"/>
  <c r="C856" i="37"/>
  <c r="D856" i="37"/>
  <c r="B857" i="37"/>
  <c r="G857" i="37" s="1"/>
  <c r="C857" i="37"/>
  <c r="D857" i="37"/>
  <c r="B858" i="37"/>
  <c r="G858" i="37" s="1"/>
  <c r="C858" i="37"/>
  <c r="D858" i="37"/>
  <c r="B859" i="37"/>
  <c r="G859" i="37" s="1"/>
  <c r="C859" i="37"/>
  <c r="D859" i="37"/>
  <c r="B860" i="37"/>
  <c r="G860" i="37" s="1"/>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G985" i="37" s="1"/>
  <c r="C985" i="37"/>
  <c r="D985" i="37"/>
  <c r="B986" i="37"/>
  <c r="C986" i="37"/>
  <c r="D986" i="37"/>
  <c r="B987" i="37"/>
  <c r="G987" i="37" s="1"/>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G1008" i="37" s="1"/>
  <c r="C1008" i="37"/>
  <c r="D1008" i="37"/>
  <c r="B1009" i="37"/>
  <c r="G1009" i="37" s="1"/>
  <c r="C1009" i="37"/>
  <c r="D1009" i="37"/>
  <c r="B1010" i="37"/>
  <c r="G1010" i="37" s="1"/>
  <c r="C1010" i="37"/>
  <c r="D1010" i="37"/>
  <c r="B1011" i="37"/>
  <c r="C1011" i="37"/>
  <c r="D1011" i="37"/>
  <c r="B1012" i="37"/>
  <c r="B1013" i="37"/>
  <c r="C1013" i="37"/>
  <c r="H1013" i="37" s="1"/>
  <c r="D1013" i="37"/>
  <c r="G1013" i="37"/>
  <c r="B1014" i="37"/>
  <c r="C1014" i="37"/>
  <c r="D1014" i="37"/>
  <c r="G1014" i="37"/>
  <c r="B1015" i="37"/>
  <c r="C1015" i="37"/>
  <c r="D1015" i="37"/>
  <c r="G1015" i="37"/>
  <c r="B1016" i="37"/>
  <c r="B1017" i="37"/>
  <c r="C1017" i="37"/>
  <c r="D1017" i="37"/>
  <c r="G1017" i="37" s="1"/>
  <c r="B1018" i="37"/>
  <c r="C1018" i="37"/>
  <c r="H1018" i="37" s="1"/>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s="1"/>
  <c r="B1026" i="37"/>
  <c r="C1026" i="37"/>
  <c r="D1026" i="37"/>
  <c r="G1026" i="37" s="1"/>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C1126" i="37"/>
  <c r="D1126" i="37"/>
  <c r="B1127" i="37"/>
  <c r="G1127" i="37" s="1"/>
  <c r="C1127" i="37"/>
  <c r="D1127" i="37"/>
  <c r="B1128" i="37"/>
  <c r="C1128" i="37"/>
  <c r="D1128" i="37"/>
  <c r="B1129" i="37"/>
  <c r="C1129" i="37"/>
  <c r="D1129" i="37"/>
  <c r="B1130" i="37"/>
  <c r="C1130" i="37"/>
  <c r="D1130" i="37"/>
  <c r="B1131" i="37"/>
  <c r="C1131" i="37"/>
  <c r="G1131" i="37" s="1"/>
  <c r="D1131" i="37"/>
  <c r="B1132" i="37"/>
  <c r="C1132" i="37"/>
  <c r="D1132" i="37"/>
  <c r="B1133" i="37"/>
  <c r="C1133" i="37"/>
  <c r="D1133" i="37"/>
  <c r="B1134" i="37"/>
  <c r="B1135" i="37"/>
  <c r="C1135" i="37"/>
  <c r="D1135" i="37"/>
  <c r="G1135" i="37"/>
  <c r="B1136" i="37"/>
  <c r="C1136" i="37"/>
  <c r="D1136" i="37"/>
  <c r="G1136" i="37"/>
  <c r="B1137" i="37"/>
  <c r="C1137" i="37"/>
  <c r="D1137" i="37"/>
  <c r="G1137" i="37" s="1"/>
  <c r="B1138" i="37"/>
  <c r="B1139" i="37"/>
  <c r="B1140" i="37"/>
  <c r="B1141" i="37"/>
  <c r="C1141" i="37"/>
  <c r="D1141" i="37"/>
  <c r="B1142" i="37"/>
  <c r="C1142" i="37"/>
  <c r="D1142" i="37"/>
  <c r="B1143" i="37"/>
  <c r="B1144" i="37"/>
  <c r="C1144" i="37"/>
  <c r="D1144" i="37"/>
  <c r="G1144" i="37"/>
  <c r="B1145" i="37"/>
  <c r="C1145" i="37"/>
  <c r="D1145" i="37"/>
  <c r="G1145" i="37"/>
  <c r="B1146" i="37"/>
  <c r="C1146" i="37"/>
  <c r="D1146" i="37"/>
  <c r="G1146" i="37" s="1"/>
  <c r="B1147" i="37"/>
  <c r="C1147" i="37"/>
  <c r="D1147" i="37"/>
  <c r="G1147" i="37"/>
  <c r="B1148" i="37"/>
  <c r="C1148" i="37"/>
  <c r="D1148" i="37"/>
  <c r="G1148" i="37"/>
  <c r="B1149" i="37"/>
  <c r="C1149" i="37"/>
  <c r="D1149" i="37"/>
  <c r="G1149" i="37"/>
  <c r="B1150" i="37"/>
  <c r="C1150" i="37"/>
  <c r="D1150" i="37"/>
  <c r="G1150" i="37" s="1"/>
  <c r="B1151" i="37"/>
  <c r="C1151" i="37"/>
  <c r="D1151" i="37"/>
  <c r="G1151" i="37" s="1"/>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s="1"/>
  <c r="B1214" i="37"/>
  <c r="C1214" i="37"/>
  <c r="D1214" i="37"/>
  <c r="G1214" i="37"/>
  <c r="B1215" i="37"/>
  <c r="C1215" i="37"/>
  <c r="D1215" i="37"/>
  <c r="G1215" i="37"/>
  <c r="B1216" i="37"/>
  <c r="C1216" i="37"/>
  <c r="D1216" i="37"/>
  <c r="G1216" i="37" s="1"/>
  <c r="B1217" i="37"/>
  <c r="C1217" i="37"/>
  <c r="D1217" i="37"/>
  <c r="G1217" i="37" s="1"/>
  <c r="B1218" i="37"/>
  <c r="C1218" i="37"/>
  <c r="D1218" i="37"/>
  <c r="G1218" i="37"/>
  <c r="B1219" i="37"/>
  <c r="B1220" i="37"/>
  <c r="B1221" i="37"/>
  <c r="C1221" i="37"/>
  <c r="G1221" i="37" s="1"/>
  <c r="D1221" i="37"/>
  <c r="B1222" i="37"/>
  <c r="C1222" i="37"/>
  <c r="D1222" i="37"/>
  <c r="B1223" i="37"/>
  <c r="C1223" i="37"/>
  <c r="G1223" i="37" s="1"/>
  <c r="D1223" i="37"/>
  <c r="B1224" i="37"/>
  <c r="C1224" i="37"/>
  <c r="D1224" i="37"/>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H1395" i="37" s="1"/>
  <c r="D1395" i="37"/>
  <c r="G1395" i="37"/>
  <c r="B1396" i="37"/>
  <c r="B1397" i="37"/>
  <c r="B1398" i="37"/>
  <c r="C1398" i="37"/>
  <c r="D1398" i="37"/>
  <c r="G1398" i="37"/>
  <c r="B1399" i="37"/>
  <c r="C1399" i="37"/>
  <c r="H1399" i="37" s="1"/>
  <c r="D1399" i="37"/>
  <c r="G1399" i="37"/>
  <c r="B1400" i="37"/>
  <c r="B1401" i="37"/>
  <c r="G1401" i="37" s="1"/>
  <c r="C1401" i="37"/>
  <c r="D1401" i="37"/>
  <c r="B1402" i="37"/>
  <c r="G1402" i="37" s="1"/>
  <c r="C1402" i="37"/>
  <c r="D1402" i="37"/>
  <c r="H1402" i="37" s="1"/>
  <c r="B1403" i="37"/>
  <c r="G1403" i="37" s="1"/>
  <c r="C1403" i="37"/>
  <c r="D1403" i="37"/>
  <c r="B1404" i="37"/>
  <c r="B1405" i="37"/>
  <c r="C1405" i="37"/>
  <c r="H1405" i="37" s="1"/>
  <c r="D1405" i="37"/>
  <c r="G1405" i="37"/>
  <c r="B1406" i="37"/>
  <c r="C1406" i="37"/>
  <c r="D1406" i="37"/>
  <c r="G1406" i="37"/>
  <c r="B1407" i="37"/>
  <c r="C1407" i="37"/>
  <c r="H1407" i="37" s="1"/>
  <c r="D1407" i="37"/>
  <c r="G1407" i="37"/>
  <c r="B1408" i="37"/>
  <c r="C1408" i="37"/>
  <c r="D1408" i="37"/>
  <c r="G1408" i="37" s="1"/>
  <c r="B1409" i="37"/>
  <c r="C1409" i="37"/>
  <c r="H1409" i="37" s="1"/>
  <c r="D1409" i="37"/>
  <c r="G1409" i="37"/>
  <c r="B1410" i="37"/>
  <c r="C1410" i="37"/>
  <c r="D1410" i="37"/>
  <c r="G1410" i="37"/>
  <c r="B1411" i="37"/>
  <c r="B1412" i="37"/>
  <c r="B1413" i="37"/>
  <c r="C1413" i="37"/>
  <c r="H1413" i="37" s="1"/>
  <c r="D1413" i="37"/>
  <c r="G1413" i="37"/>
  <c r="B1414" i="37"/>
  <c r="C1414" i="37"/>
  <c r="D1414" i="37"/>
  <c r="G1414" i="37"/>
  <c r="B1415" i="37"/>
  <c r="C1415" i="37"/>
  <c r="H1415" i="37" s="1"/>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D1420" i="37"/>
  <c r="G1420" i="37"/>
  <c r="B1421" i="37"/>
  <c r="C1421" i="37"/>
  <c r="H1421" i="37" s="1"/>
  <c r="D1421" i="37"/>
  <c r="G1421" i="37"/>
  <c r="B1422" i="37"/>
  <c r="C1422" i="37"/>
  <c r="D1422" i="37"/>
  <c r="G1422" i="37"/>
  <c r="B1423" i="37"/>
  <c r="B1424" i="37"/>
  <c r="B1425" i="37"/>
  <c r="B1426" i="37"/>
  <c r="B1427" i="37"/>
  <c r="C1427" i="37"/>
  <c r="H1427" i="37" s="1"/>
  <c r="D1427" i="37"/>
  <c r="G1427" i="37"/>
  <c r="B1428" i="37"/>
  <c r="C1428" i="37"/>
  <c r="H1428" i="37" s="1"/>
  <c r="I1428" i="37" s="1"/>
  <c r="D1428" i="37"/>
  <c r="G1428" i="37"/>
  <c r="B1429" i="37"/>
  <c r="C1429" i="37"/>
  <c r="D1429" i="37"/>
  <c r="G1429" i="37"/>
  <c r="B1430" i="37"/>
  <c r="C1430" i="37"/>
  <c r="D1430" i="37"/>
  <c r="G1430" i="37"/>
  <c r="I1430" i="37" s="1"/>
  <c r="B1431" i="37"/>
  <c r="C1431" i="37"/>
  <c r="H1431" i="37" s="1"/>
  <c r="D1431" i="37"/>
  <c r="G1431" i="37"/>
  <c r="B1432" i="37"/>
  <c r="C1432" i="37"/>
  <c r="H1432" i="37" s="1"/>
  <c r="I1432" i="37" s="1"/>
  <c r="D1432" i="37"/>
  <c r="G1432" i="37"/>
  <c r="B1433" i="37"/>
  <c r="B1434" i="37"/>
  <c r="G1434" i="37" s="1"/>
  <c r="I1434" i="37" s="1"/>
  <c r="C1434" i="37"/>
  <c r="D1434" i="37"/>
  <c r="B1435" i="37"/>
  <c r="G1435" i="37" s="1"/>
  <c r="C1435" i="37"/>
  <c r="D1435" i="37"/>
  <c r="H1435" i="37" s="1"/>
  <c r="B1436" i="37"/>
  <c r="G1436" i="37" s="1"/>
  <c r="I1436" i="37" s="1"/>
  <c r="C1436" i="37"/>
  <c r="D1436" i="37"/>
  <c r="B1437" i="37"/>
  <c r="G1437" i="37" s="1"/>
  <c r="C1437" i="37"/>
  <c r="D1437" i="37"/>
  <c r="H1437" i="37" s="1"/>
  <c r="B1438" i="37"/>
  <c r="G1438" i="37" s="1"/>
  <c r="I1438" i="37" s="1"/>
  <c r="C1438" i="37"/>
  <c r="D1438" i="37"/>
  <c r="B1439" i="37"/>
  <c r="G1439" i="37" s="1"/>
  <c r="C1439" i="37"/>
  <c r="D1439" i="37"/>
  <c r="H1439" i="37" s="1"/>
  <c r="B1440" i="37"/>
  <c r="G1440" i="37" s="1"/>
  <c r="I1440" i="37" s="1"/>
  <c r="C1440" i="37"/>
  <c r="D1440" i="37"/>
  <c r="B1441" i="37"/>
  <c r="B1442" i="37"/>
  <c r="B1443" i="37"/>
  <c r="G1443" i="37" s="1"/>
  <c r="C1443" i="37"/>
  <c r="D1443" i="37"/>
  <c r="H1443" i="37" s="1"/>
  <c r="B1444" i="37"/>
  <c r="G1444" i="37" s="1"/>
  <c r="I1444" i="37" s="1"/>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7" i="37"/>
  <c r="H1533" i="37"/>
  <c r="H1529" i="37"/>
  <c r="H1527" i="37"/>
  <c r="H1525" i="37"/>
  <c r="H1523" i="37"/>
  <c r="H1517" i="37"/>
  <c r="H1513" i="37"/>
  <c r="H1507" i="37"/>
  <c r="H1499" i="37"/>
  <c r="H1493" i="37"/>
  <c r="H1491" i="37"/>
  <c r="H1489" i="37"/>
  <c r="H1485" i="37"/>
  <c r="H1481" i="37"/>
  <c r="H1477" i="37"/>
  <c r="H1475" i="37"/>
  <c r="H1473" i="37"/>
  <c r="H1467" i="37"/>
  <c r="H1447" i="37"/>
  <c r="H1444" i="37"/>
  <c r="H1440" i="37"/>
  <c r="H1438" i="37"/>
  <c r="H1436" i="37"/>
  <c r="H1434" i="37"/>
  <c r="H1430" i="37"/>
  <c r="H1429" i="37"/>
  <c r="H1422" i="37"/>
  <c r="H1420" i="37"/>
  <c r="H1418" i="37"/>
  <c r="H1416" i="37"/>
  <c r="H1414" i="37"/>
  <c r="H1410" i="37"/>
  <c r="H1408" i="37"/>
  <c r="H1406" i="37"/>
  <c r="H1403" i="37"/>
  <c r="H1401" i="37"/>
  <c r="H1398"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7" i="37"/>
  <c r="H1015" i="37"/>
  <c r="H1014"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E5" i="3" s="1"/>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B25" i="3" s="1"/>
  <c r="G26" i="3"/>
  <c r="E26" i="3" s="1"/>
  <c r="B26" i="3" s="1"/>
  <c r="G27" i="3"/>
  <c r="H27" i="3"/>
  <c r="G28" i="3"/>
  <c r="H28" i="3"/>
  <c r="E28" i="3" s="1"/>
  <c r="G29" i="3"/>
  <c r="H29" i="3"/>
  <c r="E29" i="3"/>
  <c r="G31" i="3"/>
  <c r="H31" i="3"/>
  <c r="G32" i="3"/>
  <c r="H32" i="3"/>
  <c r="G33" i="3"/>
  <c r="H33" i="3"/>
  <c r="G34" i="3"/>
  <c r="H34" i="3"/>
  <c r="E34" i="3"/>
  <c r="G35" i="3"/>
  <c r="H35" i="3"/>
  <c r="G36" i="3"/>
  <c r="H36" i="3"/>
  <c r="G37" i="3"/>
  <c r="H37" i="3"/>
  <c r="E37" i="3" s="1"/>
  <c r="B37" i="3" s="1"/>
  <c r="G38" i="3"/>
  <c r="H38" i="3"/>
  <c r="E38" i="3"/>
  <c r="G39" i="3"/>
  <c r="H39" i="3"/>
  <c r="G40" i="3"/>
  <c r="H40" i="3"/>
  <c r="G41" i="3"/>
  <c r="H41" i="3"/>
  <c r="G42" i="3"/>
  <c r="H42" i="3"/>
  <c r="E42" i="3"/>
  <c r="G43" i="3"/>
  <c r="H43" i="3"/>
  <c r="G44" i="3"/>
  <c r="H44" i="3"/>
  <c r="G45" i="3"/>
  <c r="H45" i="3"/>
  <c r="E45" i="3" s="1"/>
  <c r="B45" i="3" s="1"/>
  <c r="G46" i="3"/>
  <c r="H46" i="3"/>
  <c r="E46" i="3"/>
  <c r="G47" i="3"/>
  <c r="H47" i="3"/>
  <c r="G48" i="3"/>
  <c r="H48" i="3"/>
  <c r="G49" i="3"/>
  <c r="H49" i="3"/>
  <c r="E49" i="3" s="1"/>
  <c r="B49" i="3" s="1"/>
  <c r="G50" i="3"/>
  <c r="H50" i="3"/>
  <c r="E50" i="3"/>
  <c r="G51" i="3"/>
  <c r="H51" i="3"/>
  <c r="G52" i="3"/>
  <c r="H52" i="3"/>
  <c r="G53" i="3"/>
  <c r="H53" i="3"/>
  <c r="E53" i="3" s="1"/>
  <c r="B53" i="3" s="1"/>
  <c r="G54" i="3"/>
  <c r="H54" i="3"/>
  <c r="E54" i="3"/>
  <c r="G55" i="3"/>
  <c r="H55" i="3"/>
  <c r="G56" i="3"/>
  <c r="H56" i="3"/>
  <c r="G57" i="3"/>
  <c r="H57" i="3"/>
  <c r="E57" i="3" s="1"/>
  <c r="B57" i="3" s="1"/>
  <c r="G58" i="3"/>
  <c r="H58" i="3"/>
  <c r="E58" i="3"/>
  <c r="G59" i="3"/>
  <c r="H59" i="3"/>
  <c r="G60" i="3"/>
  <c r="H60" i="3"/>
  <c r="G61" i="3"/>
  <c r="H61" i="3"/>
  <c r="E61" i="3" s="1"/>
  <c r="B61" i="3" s="1"/>
  <c r="G62" i="3"/>
  <c r="H62" i="3"/>
  <c r="E62" i="3"/>
  <c r="G63" i="3"/>
  <c r="H63" i="3"/>
  <c r="G64" i="3"/>
  <c r="H64" i="3"/>
  <c r="G65" i="3"/>
  <c r="H65" i="3"/>
  <c r="E65" i="3" s="1"/>
  <c r="B65" i="3" s="1"/>
  <c r="G66" i="3"/>
  <c r="H66" i="3"/>
  <c r="E66" i="3"/>
  <c r="G67" i="3"/>
  <c r="H67" i="3"/>
  <c r="G68" i="3"/>
  <c r="H68" i="3"/>
  <c r="G69" i="3"/>
  <c r="H69" i="3"/>
  <c r="E69" i="3" s="1"/>
  <c r="B69" i="3" s="1"/>
  <c r="G70" i="3"/>
  <c r="H70" i="3"/>
  <c r="E70" i="3"/>
  <c r="G71" i="3"/>
  <c r="H71" i="3"/>
  <c r="G72" i="3"/>
  <c r="H72" i="3"/>
  <c r="G73" i="3"/>
  <c r="H73" i="3"/>
  <c r="E73" i="3" s="1"/>
  <c r="B73" i="3" s="1"/>
  <c r="G74" i="3"/>
  <c r="H74" i="3"/>
  <c r="E74" i="3"/>
  <c r="G75" i="3"/>
  <c r="H75" i="3"/>
  <c r="G76" i="3"/>
  <c r="H76" i="3"/>
  <c r="G77" i="3"/>
  <c r="H77" i="3"/>
  <c r="E77" i="3" s="1"/>
  <c r="B77" i="3" s="1"/>
  <c r="G78" i="3"/>
  <c r="H78" i="3"/>
  <c r="E78" i="3"/>
  <c r="G79" i="3"/>
  <c r="H79" i="3"/>
  <c r="G80" i="3"/>
  <c r="H80" i="3"/>
  <c r="G81" i="3"/>
  <c r="H81" i="3"/>
  <c r="E81" i="3" s="1"/>
  <c r="B81" i="3" s="1"/>
  <c r="G82" i="3"/>
  <c r="H82" i="3"/>
  <c r="E82" i="3"/>
  <c r="G83" i="3"/>
  <c r="H83" i="3"/>
  <c r="G84" i="3"/>
  <c r="H84" i="3"/>
  <c r="G85" i="3"/>
  <c r="H85" i="3"/>
  <c r="E85" i="3" s="1"/>
  <c r="B85" i="3" s="1"/>
  <c r="G86" i="3"/>
  <c r="H86" i="3"/>
  <c r="E86" i="3"/>
  <c r="G87" i="3"/>
  <c r="H87" i="3"/>
  <c r="G88" i="3"/>
  <c r="H88" i="3"/>
  <c r="G89" i="3"/>
  <c r="H89" i="3"/>
  <c r="E89" i="3" s="1"/>
  <c r="B89" i="3" s="1"/>
  <c r="G90" i="3"/>
  <c r="H90" i="3"/>
  <c r="E90" i="3"/>
  <c r="G91" i="3"/>
  <c r="H91" i="3"/>
  <c r="G92" i="3"/>
  <c r="H92" i="3"/>
  <c r="G93" i="3"/>
  <c r="H93" i="3"/>
  <c r="E93" i="3" s="1"/>
  <c r="B93" i="3" s="1"/>
  <c r="G94" i="3"/>
  <c r="H94" i="3"/>
  <c r="E94" i="3"/>
  <c r="G95" i="3"/>
  <c r="H95" i="3"/>
  <c r="G96" i="3"/>
  <c r="H96" i="3"/>
  <c r="G97" i="3"/>
  <c r="H97" i="3"/>
  <c r="E97" i="3" s="1"/>
  <c r="B97" i="3" s="1"/>
  <c r="G98" i="3"/>
  <c r="H98" i="3"/>
  <c r="E98" i="3"/>
  <c r="G99" i="3"/>
  <c r="H99" i="3"/>
  <c r="G100" i="3"/>
  <c r="H100" i="3"/>
  <c r="G101" i="3"/>
  <c r="H101" i="3"/>
  <c r="E101" i="3" s="1"/>
  <c r="B101" i="3" s="1"/>
  <c r="G102" i="3"/>
  <c r="H102" i="3"/>
  <c r="E102" i="3"/>
  <c r="G103" i="3"/>
  <c r="H103" i="3"/>
  <c r="G104" i="3"/>
  <c r="H104" i="3"/>
  <c r="G105" i="3"/>
  <c r="H105" i="3"/>
  <c r="E105" i="3" s="1"/>
  <c r="B105" i="3" s="1"/>
  <c r="G106" i="3"/>
  <c r="H106" i="3"/>
  <c r="E106" i="3"/>
  <c r="G107" i="3"/>
  <c r="H107" i="3"/>
  <c r="G108" i="3"/>
  <c r="H108" i="3"/>
  <c r="G109" i="3"/>
  <c r="H109" i="3"/>
  <c r="E109" i="3" s="1"/>
  <c r="B109" i="3" s="1"/>
  <c r="G110" i="3"/>
  <c r="H110" i="3"/>
  <c r="E110" i="3"/>
  <c r="G111" i="3"/>
  <c r="H111" i="3"/>
  <c r="G112" i="3"/>
  <c r="H112" i="3"/>
  <c r="G113" i="3"/>
  <c r="H113" i="3"/>
  <c r="E113" i="3" s="1"/>
  <c r="B113" i="3" s="1"/>
  <c r="G114" i="3"/>
  <c r="H114" i="3"/>
  <c r="E114" i="3"/>
  <c r="G115" i="3"/>
  <c r="H115" i="3"/>
  <c r="G116" i="3"/>
  <c r="H116" i="3"/>
  <c r="G117" i="3"/>
  <c r="H117" i="3"/>
  <c r="E117" i="3" s="1"/>
  <c r="B117" i="3" s="1"/>
  <c r="G118" i="3"/>
  <c r="H118" i="3"/>
  <c r="E118" i="3"/>
  <c r="G119" i="3"/>
  <c r="H119" i="3"/>
  <c r="G120" i="3"/>
  <c r="H120" i="3"/>
  <c r="G121" i="3"/>
  <c r="H121" i="3"/>
  <c r="E121" i="3" s="1"/>
  <c r="B121" i="3" s="1"/>
  <c r="G122" i="3"/>
  <c r="H122" i="3"/>
  <c r="E122" i="3"/>
  <c r="G123" i="3"/>
  <c r="H123" i="3"/>
  <c r="G124" i="3"/>
  <c r="H124" i="3"/>
  <c r="G125" i="3"/>
  <c r="H125" i="3"/>
  <c r="E125" i="3" s="1"/>
  <c r="B125" i="3" s="1"/>
  <c r="G126" i="3"/>
  <c r="H126" i="3"/>
  <c r="E126" i="3"/>
  <c r="G127" i="3"/>
  <c r="H127" i="3"/>
  <c r="G128" i="3"/>
  <c r="H128" i="3"/>
  <c r="G129" i="3"/>
  <c r="H129" i="3"/>
  <c r="E129" i="3" s="1"/>
  <c r="B129" i="3" s="1"/>
  <c r="G130" i="3"/>
  <c r="H130" i="3"/>
  <c r="E130" i="3"/>
  <c r="G131" i="3"/>
  <c r="H131" i="3"/>
  <c r="G132" i="3"/>
  <c r="H132" i="3"/>
  <c r="G133" i="3"/>
  <c r="H133" i="3"/>
  <c r="E133" i="3" s="1"/>
  <c r="B133" i="3" s="1"/>
  <c r="G134" i="3"/>
  <c r="H134" i="3"/>
  <c r="E134" i="3"/>
  <c r="G135" i="3"/>
  <c r="H135" i="3"/>
  <c r="G136" i="3"/>
  <c r="H136" i="3"/>
  <c r="G137" i="3"/>
  <c r="H137" i="3"/>
  <c r="E137" i="3" s="1"/>
  <c r="B137" i="3" s="1"/>
  <c r="G138" i="3"/>
  <c r="H138" i="3"/>
  <c r="E138" i="3"/>
  <c r="G140" i="3"/>
  <c r="H140" i="3"/>
  <c r="G141" i="3"/>
  <c r="H141" i="3"/>
  <c r="E141" i="3" s="1"/>
  <c r="B141" i="3" s="1"/>
  <c r="G142" i="3"/>
  <c r="H142" i="3"/>
  <c r="E142" i="3"/>
  <c r="G143" i="3"/>
  <c r="H143" i="3"/>
  <c r="G144" i="3"/>
  <c r="H144" i="3"/>
  <c r="G145" i="3"/>
  <c r="H145" i="3"/>
  <c r="E145" i="3" s="1"/>
  <c r="B145" i="3" s="1"/>
  <c r="G146" i="3"/>
  <c r="H146" i="3"/>
  <c r="E146" i="3"/>
  <c r="G147" i="3"/>
  <c r="H147" i="3"/>
  <c r="G148" i="3"/>
  <c r="H148" i="3"/>
  <c r="G149" i="3"/>
  <c r="H149" i="3"/>
  <c r="E149" i="3" s="1"/>
  <c r="B149" i="3" s="1"/>
  <c r="G150" i="3"/>
  <c r="H150" i="3"/>
  <c r="E150" i="3"/>
  <c r="G151" i="3"/>
  <c r="H151" i="3"/>
  <c r="G152" i="3"/>
  <c r="H152" i="3"/>
  <c r="G153" i="3"/>
  <c r="H153" i="3"/>
  <c r="E153" i="3" s="1"/>
  <c r="B153" i="3" s="1"/>
  <c r="G154" i="3"/>
  <c r="H154" i="3"/>
  <c r="E154" i="3"/>
  <c r="G155" i="3"/>
  <c r="H155" i="3"/>
  <c r="G156" i="3"/>
  <c r="H156" i="3"/>
  <c r="T158" i="3"/>
  <c r="G162" i="3"/>
  <c r="E162" i="3" s="1"/>
  <c r="G164" i="3"/>
  <c r="E164" i="3" s="1"/>
  <c r="G166" i="3"/>
  <c r="E166" i="3" s="1"/>
  <c r="B166" i="3" s="1"/>
  <c r="G212" i="3"/>
  <c r="H212" i="3"/>
  <c r="G260" i="3"/>
  <c r="H260" i="3"/>
  <c r="G263" i="3"/>
  <c r="H263" i="3"/>
  <c r="G264" i="3"/>
  <c r="H264" i="3"/>
  <c r="E264" i="3" s="1"/>
  <c r="G265" i="3"/>
  <c r="H265" i="3"/>
  <c r="E265" i="3"/>
  <c r="G268" i="3"/>
  <c r="H268" i="3"/>
  <c r="E268" i="3" s="1"/>
  <c r="G269" i="3"/>
  <c r="H269" i="3"/>
  <c r="E269" i="3"/>
  <c r="G270" i="3"/>
  <c r="H270" i="3"/>
  <c r="G271" i="3"/>
  <c r="H271" i="3"/>
  <c r="G272" i="3"/>
  <c r="H272" i="3"/>
  <c r="E272" i="3" s="1"/>
  <c r="G273" i="3"/>
  <c r="H273" i="3"/>
  <c r="E273" i="3"/>
  <c r="G274" i="3"/>
  <c r="H274" i="3"/>
  <c r="G275" i="3"/>
  <c r="H275" i="3"/>
  <c r="G276" i="3"/>
  <c r="H276" i="3"/>
  <c r="E276" i="3" s="1"/>
  <c r="B276" i="3" s="1"/>
  <c r="G277" i="3"/>
  <c r="H277" i="3"/>
  <c r="E277" i="3"/>
  <c r="G278" i="3"/>
  <c r="E278" i="3" s="1"/>
  <c r="G279" i="3"/>
  <c r="H279" i="3"/>
  <c r="E279" i="3"/>
  <c r="G280" i="3"/>
  <c r="H280" i="3"/>
  <c r="E280" i="3" s="1"/>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B279" i="3" s="1"/>
  <c r="F278" i="3"/>
  <c r="F277" i="3"/>
  <c r="B277" i="3"/>
  <c r="F276" i="3"/>
  <c r="F275" i="3"/>
  <c r="F274" i="3"/>
  <c r="F273" i="3"/>
  <c r="B273" i="3" s="1"/>
  <c r="F272" i="3"/>
  <c r="F271" i="3"/>
  <c r="F270" i="3"/>
  <c r="F269" i="3"/>
  <c r="B269" i="3" s="1"/>
  <c r="F268" i="3"/>
  <c r="F267" i="3"/>
  <c r="F266" i="3"/>
  <c r="F265" i="3"/>
  <c r="B265" i="3"/>
  <c r="F264" i="3"/>
  <c r="B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F248" i="3" s="1"/>
  <c r="B248" i="3" s="1"/>
  <c r="M248" i="3"/>
  <c r="L247" i="3"/>
  <c r="M247" i="3"/>
  <c r="F247" i="3"/>
  <c r="B247" i="3" s="1"/>
  <c r="L246" i="3"/>
  <c r="M246" i="3"/>
  <c r="F246" i="3" s="1"/>
  <c r="B246" i="3" s="1"/>
  <c r="L245" i="3"/>
  <c r="F245" i="3" s="1"/>
  <c r="B245" i="3" s="1"/>
  <c r="M245" i="3"/>
  <c r="L244" i="3"/>
  <c r="F244" i="3" s="1"/>
  <c r="B244" i="3" s="1"/>
  <c r="M244" i="3"/>
  <c r="L243" i="3"/>
  <c r="M243" i="3"/>
  <c r="F243" i="3"/>
  <c r="B243" i="3" s="1"/>
  <c r="L242" i="3"/>
  <c r="M242" i="3"/>
  <c r="F242" i="3" s="1"/>
  <c r="B242" i="3" s="1"/>
  <c r="L241" i="3"/>
  <c r="F241" i="3" s="1"/>
  <c r="B241" i="3" s="1"/>
  <c r="M241" i="3"/>
  <c r="L240" i="3"/>
  <c r="F240" i="3" s="1"/>
  <c r="B240" i="3" s="1"/>
  <c r="M240" i="3"/>
  <c r="L239" i="3"/>
  <c r="M239" i="3"/>
  <c r="F239" i="3"/>
  <c r="B239" i="3" s="1"/>
  <c r="L238" i="3"/>
  <c r="M238" i="3"/>
  <c r="F238" i="3" s="1"/>
  <c r="B238" i="3" s="1"/>
  <c r="L237" i="3"/>
  <c r="F237" i="3" s="1"/>
  <c r="B237" i="3" s="1"/>
  <c r="M237" i="3"/>
  <c r="L236" i="3"/>
  <c r="F236" i="3" s="1"/>
  <c r="B236" i="3" s="1"/>
  <c r="M236" i="3"/>
  <c r="L235" i="3"/>
  <c r="M235" i="3"/>
  <c r="F235" i="3"/>
  <c r="B235" i="3" s="1"/>
  <c r="L234" i="3"/>
  <c r="M234" i="3"/>
  <c r="F234" i="3" s="1"/>
  <c r="B234" i="3" s="1"/>
  <c r="L233" i="3"/>
  <c r="F233" i="3" s="1"/>
  <c r="B233" i="3" s="1"/>
  <c r="M233" i="3"/>
  <c r="L232" i="3"/>
  <c r="F232" i="3" s="1"/>
  <c r="B232" i="3" s="1"/>
  <c r="M232" i="3"/>
  <c r="L231" i="3"/>
  <c r="M231" i="3"/>
  <c r="F231" i="3"/>
  <c r="B231" i="3" s="1"/>
  <c r="L230" i="3"/>
  <c r="M230" i="3"/>
  <c r="F230" i="3" s="1"/>
  <c r="B230" i="3" s="1"/>
  <c r="L229" i="3"/>
  <c r="F229" i="3" s="1"/>
  <c r="B229" i="3" s="1"/>
  <c r="M229" i="3"/>
  <c r="L228" i="3"/>
  <c r="F228" i="3" s="1"/>
  <c r="B228" i="3" s="1"/>
  <c r="M228" i="3"/>
  <c r="L227" i="3"/>
  <c r="M227" i="3"/>
  <c r="F227" i="3"/>
  <c r="B227" i="3" s="1"/>
  <c r="L226" i="3"/>
  <c r="M226" i="3"/>
  <c r="F226" i="3" s="1"/>
  <c r="B226" i="3" s="1"/>
  <c r="L225" i="3"/>
  <c r="F225" i="3" s="1"/>
  <c r="B225" i="3" s="1"/>
  <c r="M225" i="3"/>
  <c r="L224" i="3"/>
  <c r="F224" i="3" s="1"/>
  <c r="B224" i="3" s="1"/>
  <c r="M224" i="3"/>
  <c r="L223" i="3"/>
  <c r="M223" i="3"/>
  <c r="F223" i="3"/>
  <c r="B223" i="3" s="1"/>
  <c r="L222" i="3"/>
  <c r="M222" i="3"/>
  <c r="F222" i="3" s="1"/>
  <c r="B222" i="3" s="1"/>
  <c r="L221" i="3"/>
  <c r="F221" i="3" s="1"/>
  <c r="B221" i="3" s="1"/>
  <c r="M221" i="3"/>
  <c r="L220" i="3"/>
  <c r="F220" i="3" s="1"/>
  <c r="B220" i="3" s="1"/>
  <c r="M220" i="3"/>
  <c r="L219" i="3"/>
  <c r="M219" i="3"/>
  <c r="F219" i="3"/>
  <c r="B219" i="3" s="1"/>
  <c r="L218" i="3"/>
  <c r="M218" i="3"/>
  <c r="F218" i="3" s="1"/>
  <c r="B218" i="3" s="1"/>
  <c r="L217" i="3"/>
  <c r="F217" i="3" s="1"/>
  <c r="B217" i="3" s="1"/>
  <c r="M217" i="3"/>
  <c r="L216" i="3"/>
  <c r="F216" i="3" s="1"/>
  <c r="B216" i="3" s="1"/>
  <c r="M216" i="3"/>
  <c r="L215" i="3"/>
  <c r="M215" i="3"/>
  <c r="F215" i="3"/>
  <c r="B215" i="3" s="1"/>
  <c r="L214" i="3"/>
  <c r="M214" i="3"/>
  <c r="F214" i="3" s="1"/>
  <c r="B214" i="3" s="1"/>
  <c r="L213" i="3"/>
  <c r="F213" i="3" s="1"/>
  <c r="B213" i="3" s="1"/>
  <c r="M213" i="3"/>
  <c r="F212" i="3"/>
  <c r="F211" i="3"/>
  <c r="B211" i="3" s="1"/>
  <c r="L210" i="3"/>
  <c r="M210" i="3"/>
  <c r="F210" i="3"/>
  <c r="B210" i="3" s="1"/>
  <c r="L209" i="3"/>
  <c r="F209" i="3" s="1"/>
  <c r="B209" i="3" s="1"/>
  <c r="L208" i="3"/>
  <c r="F208" i="3" s="1"/>
  <c r="B208" i="3" s="1"/>
  <c r="L207" i="3"/>
  <c r="M207" i="3"/>
  <c r="L206" i="3"/>
  <c r="M206" i="3"/>
  <c r="L205" i="3"/>
  <c r="M205" i="3"/>
  <c r="F205" i="3" s="1"/>
  <c r="B205" i="3" s="1"/>
  <c r="L204" i="3"/>
  <c r="M204" i="3"/>
  <c r="L203" i="3"/>
  <c r="M203" i="3"/>
  <c r="L202" i="3"/>
  <c r="F202" i="3" s="1"/>
  <c r="B202" i="3" s="1"/>
  <c r="M202" i="3"/>
  <c r="L201" i="3"/>
  <c r="M201" i="3"/>
  <c r="L200" i="3"/>
  <c r="M200" i="3"/>
  <c r="F200" i="3" s="1"/>
  <c r="B200" i="3" s="1"/>
  <c r="L199" i="3"/>
  <c r="M199" i="3"/>
  <c r="B164" i="3"/>
  <c r="B162" i="3"/>
  <c r="B154" i="3"/>
  <c r="B150" i="3"/>
  <c r="B146" i="3"/>
  <c r="B142" i="3"/>
  <c r="B138" i="3"/>
  <c r="B134" i="3"/>
  <c r="B130" i="3"/>
  <c r="B126" i="3"/>
  <c r="B122" i="3"/>
  <c r="B118" i="3"/>
  <c r="B114" i="3"/>
  <c r="B110" i="3"/>
  <c r="B106" i="3"/>
  <c r="B102" i="3"/>
  <c r="B98" i="3"/>
  <c r="B94" i="3"/>
  <c r="B90" i="3"/>
  <c r="B86" i="3"/>
  <c r="B82" i="3"/>
  <c r="B78" i="3"/>
  <c r="B74" i="3"/>
  <c r="B70" i="3"/>
  <c r="B66" i="3"/>
  <c r="B62" i="3"/>
  <c r="B58" i="3"/>
  <c r="B54" i="3"/>
  <c r="B50" i="3"/>
  <c r="B46" i="3"/>
  <c r="B42" i="3"/>
  <c r="B38" i="3"/>
  <c r="B34" i="3"/>
  <c r="B29" i="3"/>
  <c r="B28" i="3"/>
  <c r="L7" i="3"/>
  <c r="F7" i="3"/>
  <c r="F4" i="3" s="1"/>
  <c r="B5" i="3"/>
  <c r="F261" i="3"/>
  <c r="F297" i="3"/>
  <c r="F288" i="3"/>
  <c r="A3" i="30"/>
  <c r="A3" i="33"/>
  <c r="A3" i="36"/>
  <c r="A3" i="1"/>
  <c r="A3" i="27"/>
  <c r="D101" i="30"/>
  <c r="C1557" i="37" s="1"/>
  <c r="K59" i="42"/>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F236" i="27"/>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F201" i="3" l="1"/>
  <c r="B201" i="3" s="1"/>
  <c r="G1253" i="37"/>
  <c r="G1251" i="37"/>
  <c r="E283" i="3"/>
  <c r="G1142" i="37"/>
  <c r="B283" i="3"/>
  <c r="G1133" i="37"/>
  <c r="G1129" i="37"/>
  <c r="G989" i="37"/>
  <c r="G1209" i="37"/>
  <c r="G1126" i="37"/>
  <c r="G1056" i="37"/>
  <c r="D75" i="27"/>
  <c r="C1040" i="37" s="1"/>
  <c r="F76" i="27"/>
  <c r="F58" i="27"/>
  <c r="G1011" i="37"/>
  <c r="G1007" i="37"/>
  <c r="D18" i="27"/>
  <c r="C983" i="37" s="1"/>
  <c r="G988" i="37"/>
  <c r="G986" i="37"/>
  <c r="G980" i="37"/>
  <c r="G1491" i="37"/>
  <c r="E30" i="3"/>
  <c r="B30" i="3" s="1"/>
  <c r="F203" i="3"/>
  <c r="B203" i="3" s="1"/>
  <c r="F199" i="3"/>
  <c r="E260" i="3"/>
  <c r="F207" i="3"/>
  <c r="B207" i="3" s="1"/>
  <c r="F206" i="3"/>
  <c r="B206" i="3" s="1"/>
  <c r="G133" i="37"/>
  <c r="E141" i="1"/>
  <c r="D131" i="37" s="1"/>
  <c r="E33" i="3"/>
  <c r="B33" i="3" s="1"/>
  <c r="G666" i="37"/>
  <c r="G665" i="37"/>
  <c r="G659" i="37"/>
  <c r="G646" i="37"/>
  <c r="G644" i="37"/>
  <c r="G376" i="37"/>
  <c r="G362" i="37"/>
  <c r="G129" i="37"/>
  <c r="D134" i="1"/>
  <c r="F185" i="1"/>
  <c r="G176" i="37"/>
  <c r="E41" i="3"/>
  <c r="B41" i="3" s="1"/>
  <c r="D160" i="1"/>
  <c r="F204" i="3"/>
  <c r="B204" i="3" s="1"/>
  <c r="H173" i="3"/>
  <c r="L296" i="3"/>
  <c r="F296" i="3" s="1"/>
  <c r="F292" i="3" s="1"/>
  <c r="E50" i="1"/>
  <c r="D40" i="37" s="1"/>
  <c r="E354" i="1"/>
  <c r="D343" i="37" s="1"/>
  <c r="H328" i="37"/>
  <c r="H304" i="37"/>
  <c r="D147" i="1"/>
  <c r="D116" i="1"/>
  <c r="C106" i="37" s="1"/>
  <c r="D85" i="1"/>
  <c r="C75" i="37" s="1"/>
  <c r="H76" i="37"/>
  <c r="D13" i="1"/>
  <c r="C3" i="37" s="1"/>
  <c r="H19" i="37"/>
  <c r="G223" i="37"/>
  <c r="D204" i="1"/>
  <c r="C194" i="37" s="1"/>
  <c r="H1389" i="37"/>
  <c r="G1389" i="37"/>
  <c r="H1295" i="37"/>
  <c r="H1497" i="37"/>
  <c r="G1497" i="37"/>
  <c r="H1557" i="37"/>
  <c r="G1557" i="37"/>
  <c r="B280" i="3"/>
  <c r="B272" i="3"/>
  <c r="I1439" i="37"/>
  <c r="I1437" i="37"/>
  <c r="I1435" i="37"/>
  <c r="H64" i="37"/>
  <c r="H50" i="37"/>
  <c r="H41" i="37"/>
  <c r="G179" i="3"/>
  <c r="E179" i="3" s="1"/>
  <c r="B179" i="3" s="1"/>
  <c r="D518" i="1"/>
  <c r="C506" i="37" s="1"/>
  <c r="G481" i="37"/>
  <c r="D462" i="1"/>
  <c r="H195" i="37"/>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B268" i="3"/>
  <c r="I1431" i="37"/>
  <c r="I1429" i="37"/>
  <c r="I1427" i="37"/>
  <c r="G1362" i="37"/>
  <c r="G1360" i="37"/>
  <c r="G1358" i="37"/>
  <c r="G1334" i="37"/>
  <c r="G1330" i="37"/>
  <c r="G1328" i="37"/>
  <c r="G1326" i="37"/>
  <c r="G1315" i="37"/>
  <c r="G1313" i="37"/>
  <c r="G1311" i="37"/>
  <c r="G1294" i="37"/>
  <c r="G1290" i="37"/>
  <c r="G876" i="37"/>
  <c r="G874" i="37"/>
  <c r="G872" i="37"/>
  <c r="G870" i="37"/>
  <c r="G868" i="37"/>
  <c r="G866" i="37"/>
  <c r="G864" i="37"/>
  <c r="G862" i="37"/>
  <c r="F249" i="3"/>
  <c r="B249" i="3" s="1"/>
  <c r="F252" i="3"/>
  <c r="B252" i="3" s="1"/>
  <c r="F253" i="3"/>
  <c r="B253" i="3" s="1"/>
  <c r="F256" i="3"/>
  <c r="B256" i="3" s="1"/>
  <c r="F257" i="3"/>
  <c r="B257" i="3" s="1"/>
  <c r="E285" i="3"/>
  <c r="B285" i="3" s="1"/>
  <c r="B278" i="3"/>
  <c r="E275" i="3"/>
  <c r="B275" i="3" s="1"/>
  <c r="E274" i="3"/>
  <c r="B274" i="3" s="1"/>
  <c r="E270" i="3"/>
  <c r="B270" i="3" s="1"/>
  <c r="E263" i="3"/>
  <c r="B263" i="3" s="1"/>
  <c r="E155" i="3"/>
  <c r="B155" i="3" s="1"/>
  <c r="E152" i="3"/>
  <c r="B152" i="3" s="1"/>
  <c r="E151" i="3"/>
  <c r="B151" i="3" s="1"/>
  <c r="E147" i="3"/>
  <c r="B147" i="3" s="1"/>
  <c r="E144" i="3"/>
  <c r="B144" i="3" s="1"/>
  <c r="E143" i="3"/>
  <c r="B143" i="3" s="1"/>
  <c r="E136" i="3"/>
  <c r="B136" i="3" s="1"/>
  <c r="E135" i="3"/>
  <c r="B135" i="3" s="1"/>
  <c r="E131" i="3"/>
  <c r="B131" i="3" s="1"/>
  <c r="E128" i="3"/>
  <c r="B128" i="3" s="1"/>
  <c r="E127" i="3"/>
  <c r="B127" i="3" s="1"/>
  <c r="E123" i="3"/>
  <c r="B123" i="3" s="1"/>
  <c r="E120" i="3"/>
  <c r="B120" i="3" s="1"/>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875" i="37"/>
  <c r="G873" i="37"/>
  <c r="G871" i="37"/>
  <c r="G869" i="37"/>
  <c r="G867" i="37"/>
  <c r="G865" i="37"/>
  <c r="G863" i="37"/>
  <c r="G861"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453" i="37"/>
  <c r="G449" i="37"/>
  <c r="G447" i="37"/>
  <c r="G431" i="37"/>
  <c r="G429" i="37"/>
  <c r="G427" i="37"/>
  <c r="G595" i="37"/>
  <c r="G582" i="37"/>
  <c r="G560" i="37"/>
  <c r="G544" i="37"/>
  <c r="G542" i="37"/>
  <c r="G524" i="37"/>
  <c r="G522" i="37"/>
  <c r="G514" i="37"/>
  <c r="G504" i="37"/>
  <c r="G502" i="37"/>
  <c r="G500" i="37"/>
  <c r="G480" i="37"/>
  <c r="G478" i="37"/>
  <c r="G468" i="37"/>
  <c r="G466" i="37"/>
  <c r="G456" i="37"/>
  <c r="G452" i="37"/>
  <c r="G448" i="37"/>
  <c r="G432" i="37"/>
  <c r="G430" i="37"/>
  <c r="G428" i="37"/>
  <c r="G334" i="37"/>
  <c r="G332" i="37"/>
  <c r="G326" i="37"/>
  <c r="G324" i="37"/>
  <c r="G316" i="37"/>
  <c r="G314" i="37"/>
  <c r="G312" i="37"/>
  <c r="G310" i="37"/>
  <c r="G228" i="37"/>
  <c r="G216" i="37"/>
  <c r="G212" i="37"/>
  <c r="G210" i="37"/>
  <c r="G199" i="37"/>
  <c r="G197" i="37"/>
  <c r="G193" i="37"/>
  <c r="G191" i="37"/>
  <c r="G189" i="37"/>
  <c r="G185" i="37"/>
  <c r="G183" i="37"/>
  <c r="G181" i="37"/>
  <c r="G179" i="37"/>
  <c r="G177" i="37"/>
  <c r="G455" i="37"/>
  <c r="G444" i="37"/>
  <c r="G442" i="37"/>
  <c r="G440" i="37"/>
  <c r="G420" i="37"/>
  <c r="G393" i="37"/>
  <c r="G391" i="37"/>
  <c r="G387" i="37"/>
  <c r="G385" i="37"/>
  <c r="G381" i="37"/>
  <c r="G379" i="37"/>
  <c r="G377" i="37"/>
  <c r="G373" i="37"/>
  <c r="G371" i="37"/>
  <c r="G369" i="37"/>
  <c r="G367" i="37"/>
  <c r="G365" i="37"/>
  <c r="G363" i="37"/>
  <c r="G359" i="37"/>
  <c r="G357" i="37"/>
  <c r="G353" i="37"/>
  <c r="G351" i="37"/>
  <c r="G349" i="37"/>
  <c r="G347" i="37"/>
  <c r="G345" i="37"/>
  <c r="G341" i="37"/>
  <c r="G339" i="37"/>
  <c r="G335" i="37"/>
  <c r="G333" i="37"/>
  <c r="G327" i="37"/>
  <c r="G325" i="37"/>
  <c r="G317" i="37"/>
  <c r="G315" i="37"/>
  <c r="G313" i="37"/>
  <c r="G311" i="37"/>
  <c r="G227" i="37"/>
  <c r="G215" i="37"/>
  <c r="G211" i="37"/>
  <c r="G209" i="37"/>
  <c r="G198" i="37"/>
  <c r="G196" i="37"/>
  <c r="G192" i="37"/>
  <c r="G190" i="37"/>
  <c r="G188" i="37"/>
  <c r="G184" i="37"/>
  <c r="G182" i="37"/>
  <c r="G180" i="37"/>
  <c r="G178"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H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84" i="27" l="1"/>
  <c r="F18" i="27"/>
  <c r="F204" i="1"/>
  <c r="F160" i="1"/>
  <c r="F116" i="1"/>
  <c r="F85" i="1"/>
  <c r="C124" i="37"/>
  <c r="F134" i="1"/>
  <c r="E24" i="3"/>
  <c r="G1049" i="37"/>
  <c r="H635" i="37"/>
  <c r="C1317" i="37"/>
  <c r="F42" i="36"/>
  <c r="C1371" i="37"/>
  <c r="F96" i="36"/>
  <c r="I1450" i="37"/>
  <c r="I1454" i="37"/>
  <c r="I1460" i="37"/>
  <c r="E531" i="1"/>
  <c r="E163" i="3"/>
  <c r="B163" i="3" s="1"/>
  <c r="H1104" i="37"/>
  <c r="D1287" i="37"/>
  <c r="K47" i="42"/>
  <c r="C137" i="37"/>
  <c r="F147"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639" i="1"/>
  <c r="D627" i="37" s="1"/>
  <c r="E174" i="27"/>
  <c r="C558" i="37"/>
  <c r="F570" i="1"/>
  <c r="G150" i="37"/>
  <c r="H150" i="37"/>
  <c r="C222" i="37"/>
  <c r="F232" i="1"/>
  <c r="C1457" i="37"/>
  <c r="J54" i="42"/>
  <c r="G585" i="37"/>
  <c r="H585" i="37"/>
  <c r="G1168" i="37"/>
  <c r="H1168" i="37"/>
  <c r="E74" i="27"/>
  <c r="G616" i="37"/>
  <c r="H616" i="37"/>
  <c r="H124" i="37" l="1"/>
  <c r="G124" i="37"/>
  <c r="G295" i="3"/>
  <c r="E295" i="3" s="1"/>
  <c r="B295" i="3" s="1"/>
  <c r="G1116" i="37"/>
  <c r="H137" i="37"/>
  <c r="G137" i="37"/>
  <c r="H1287" i="37"/>
  <c r="G1287" i="37"/>
  <c r="H1371" i="37"/>
  <c r="G1371" i="37"/>
  <c r="G1317" i="37"/>
  <c r="H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F417" i="1" l="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L2" i="37" l="1"/>
  <c r="K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<sst xmlns="http://schemas.openxmlformats.org/spreadsheetml/2006/main" count="4758" uniqueCount="4301">
  <si>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</si>
  <si>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</si>
  <si>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</si>
  <si>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</si>
  <si>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</si>
  <si>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</si>
  <si>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</si>
  <si>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</si>
  <si>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</si>
  <si>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</si>
  <si>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</si>
  <si>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</si>
  <si>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</si>
  <si>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</si>
  <si>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</si>
  <si>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</si>
  <si>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</si>
  <si>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</si>
  <si>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</si>
  <si>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</si>
  <si>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</si>
  <si>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</si>
  <si>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</si>
  <si>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</si>
  <si>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</si>
  <si>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</si>
  <si>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</si>
  <si>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</si>
  <si>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</si>
  <si>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</si>
  <si>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</si>
  <si>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</si>
  <si>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</si>
  <si>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</si>
  <si>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</si>
  <si>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</si>
  <si>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</si>
  <si>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</si>
  <si>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</si>
  <si>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</si>
  <si>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</si>
  <si>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</si>
  <si>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</si>
  <si>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</si>
  <si>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</si>
  <si>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</si>
  <si>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</si>
  <si>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</si>
  <si>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</si>
  <si>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</si>
  <si>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</si>
  <si>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</si>
  <si>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</si>
  <si>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</si>
  <si>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</si>
  <si>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</si>
  <si>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</si>
  <si>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</si>
  <si>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</si>
  <si>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</si>
  <si>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</si>
  <si>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</si>
  <si>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</si>
  <si>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</si>
  <si>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</si>
  <si>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</si>
  <si>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</si>
  <si>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</si>
  <si>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</si>
  <si>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</si>
  <si>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</si>
  <si>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</si>
  <si>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</si>
  <si>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</si>
  <si>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</si>
  <si>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</si>
  <si>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</si>
  <si>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</si>
  <si>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</si>
  <si>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</si>
  <si>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</si>
  <si>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</si>
  <si>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</si>
  <si>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</si>
  <si>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</si>
  <si>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</si>
  <si>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</si>
  <si>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</si>
  <si>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</si>
  <si>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</si>
  <si>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</si>
  <si>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</si>
  <si>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</si>
  <si>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</si>
  <si>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</si>
  <si>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</si>
  <si>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</si>
  <si>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</si>
  <si>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</si>
  <si>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</si>
  <si>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</si>
  <si>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</si>
  <si>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</si>
  <si>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</si>
  <si>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</si>
  <si>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</si>
  <si>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</si>
  <si>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</si>
  <si>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</si>
  <si>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</si>
  <si>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</si>
  <si>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</si>
  <si>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</si>
  <si>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</si>
  <si>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</si>
  <si>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</si>
  <si>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</si>
  <si>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</si>
  <si>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</si>
  <si>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</si>
  <si>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</si>
  <si>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</si>
  <si>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</si>
  <si>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</si>
  <si>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</si>
  <si>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</si>
  <si>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</si>
  <si>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</si>
  <si>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</si>
  <si>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</si>
  <si>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</si>
  <si>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</si>
  <si>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</si>
  <si>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</si>
  <si>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</si>
  <si>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</si>
  <si>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</si>
  <si>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</si>
  <si>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</si>
  <si>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</si>
  <si>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</si>
  <si>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</si>
  <si>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</si>
  <si>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</si>
  <si>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</si>
  <si>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</si>
  <si>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</si>
  <si>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</si>
  <si>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</si>
  <si>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</si>
  <si>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</si>
  <si>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</si>
  <si>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</si>
  <si>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</si>
  <si>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</si>
  <si>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</si>
  <si>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</si>
  <si>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</si>
  <si>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</si>
  <si>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</si>
  <si>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</si>
  <si>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</si>
  <si>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</si>
  <si>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</si>
  <si>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</si>
  <si>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</si>
  <si>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</si>
  <si>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</si>
  <si>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</si>
  <si>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</si>
  <si>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</si>
  <si>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</si>
  <si>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</si>
  <si>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</si>
  <si>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</si>
  <si>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</si>
  <si>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</si>
  <si>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</si>
  <si>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</si>
  <si>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</si>
  <si>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</si>
  <si>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</si>
  <si>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</si>
  <si>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</si>
  <si>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</si>
  <si>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</si>
  <si>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</si>
  <si>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</si>
  <si>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</si>
  <si>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</si>
  <si>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</si>
  <si>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</si>
  <si>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</si>
  <si>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</si>
  <si>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</si>
  <si>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</si>
  <si>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</si>
  <si>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</si>
  <si>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</si>
  <si>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</si>
  <si>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</si>
  <si>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</si>
  <si>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</si>
  <si>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</si>
  <si>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</si>
  <si>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</si>
  <si>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</si>
  <si>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</si>
  <si>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</si>
  <si>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</si>
  <si>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</si>
  <si>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</si>
  <si>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</si>
  <si>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</si>
  <si>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</si>
  <si>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</si>
  <si>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</si>
  <si>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</si>
  <si>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</si>
  <si>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</si>
  <si>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</si>
  <si>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</si>
  <si>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</si>
  <si>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</si>
  <si>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</si>
  <si>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</si>
  <si>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</si>
  <si>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</si>
  <si>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</si>
  <si>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</si>
  <si>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</si>
  <si>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</si>
  <si>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</si>
  <si>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</si>
  <si>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</si>
  <si>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</si>
  <si>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</si>
  <si>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</si>
  <si>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</si>
  <si>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</si>
  <si>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</si>
  <si>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</si>
  <si>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</si>
  <si>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</si>
  <si>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</si>
  <si>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</si>
  <si>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</si>
  <si>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</si>
  <si>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</si>
  <si>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</si>
  <si>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</si>
  <si>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</si>
  <si>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</si>
  <si>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</si>
  <si>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</si>
  <si>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</si>
  <si>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</si>
  <si>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</si>
  <si>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</si>
  <si>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</si>
  <si>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</si>
  <si>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</si>
  <si>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</si>
  <si>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</si>
  <si>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</si>
  <si>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</si>
  <si>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</si>
  <si>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</si>
  <si>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</si>
  <si>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</si>
  <si>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</si>
  <si>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</si>
  <si>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</si>
  <si>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</si>
  <si>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</si>
  <si>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</si>
  <si>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</si>
  <si>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</si>
  <si>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</si>
  <si>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</si>
  <si>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</si>
  <si>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</si>
  <si>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</si>
  <si>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</si>
  <si>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</si>
  <si>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</si>
  <si>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</si>
  <si>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</si>
  <si>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</si>
  <si>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</si>
  <si>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</si>
  <si>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</si>
  <si>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</si>
  <si>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</si>
  <si>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</si>
  <si>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</si>
  <si>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</si>
  <si>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</si>
  <si>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</si>
  <si>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</si>
  <si>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</si>
  <si>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</si>
  <si>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</si>
  <si>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</si>
  <si>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</si>
  <si>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</si>
  <si>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</si>
  <si>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</si>
  <si>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</si>
  <si>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</si>
  <si>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</si>
  <si>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</si>
  <si>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</si>
  <si>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</si>
  <si>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</si>
  <si>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</si>
  <si>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</si>
  <si>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</si>
  <si>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</si>
  <si>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</si>
  <si>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</si>
  <si>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</si>
  <si>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</si>
  <si>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</si>
  <si>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</si>
  <si>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</si>
  <si>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</si>
  <si>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</si>
  <si>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</si>
  <si>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</si>
  <si>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</si>
  <si>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</si>
  <si>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</si>
  <si>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</si>
  <si>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</si>
  <si>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</si>
  <si>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</si>
  <si>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</si>
  <si>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</si>
  <si>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</si>
  <si>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</si>
  <si>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</si>
  <si>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</si>
  <si>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</si>
  <si>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</si>
  <si>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</si>
  <si>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</si>
  <si>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</si>
  <si>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</si>
  <si>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</si>
  <si>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</si>
  <si>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</si>
  <si>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</si>
  <si>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</si>
  <si>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</si>
  <si>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</si>
  <si>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</si>
  <si>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</si>
  <si>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</si>
  <si>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</si>
  <si>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</si>
  <si>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</si>
  <si>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</si>
  <si>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</si>
  <si>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</si>
  <si>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</si>
  <si>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</si>
  <si>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</si>
  <si>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</si>
  <si>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</si>
  <si>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</si>
  <si>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</si>
  <si>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</si>
  <si>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</si>
  <si>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</si>
  <si>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</si>
  <si>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</si>
  <si>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</si>
  <si>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</si>
  <si>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</si>
  <si>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</si>
  <si>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</si>
  <si>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</si>
  <si>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</si>
  <si>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</si>
  <si>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</si>
  <si>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</si>
  <si>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</si>
  <si>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</si>
  <si>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</si>
  <si>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</si>
  <si>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</si>
  <si>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</si>
  <si>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</si>
  <si>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</si>
  <si>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</si>
  <si>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</si>
  <si>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</si>
  <si>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</si>
  <si>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</si>
  <si>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</si>
  <si>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</si>
  <si>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</si>
  <si>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</si>
  <si>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</si>
  <si>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</si>
  <si>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</si>
  <si>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</si>
  <si>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</si>
  <si>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</si>
  <si>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</si>
  <si>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</si>
  <si>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</si>
  <si>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</si>
  <si>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</si>
  <si>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</si>
  <si>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</si>
  <si>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</si>
  <si>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</si>
  <si>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</si>
  <si>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</si>
  <si>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</si>
  <si>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</si>
  <si>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</si>
  <si>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</si>
  <si>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</si>
  <si>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</si>
  <si>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</si>
  <si>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</si>
  <si>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</si>
  <si>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</si>
  <si>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</si>
  <si>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</si>
  <si>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</si>
  <si>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</si>
  <si>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</si>
  <si>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</si>
  <si>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</si>
  <si>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</si>
  <si>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</si>
  <si>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</si>
  <si>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</si>
  <si>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</si>
  <si>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</si>
  <si>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</si>
  <si>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</si>
  <si>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</si>
  <si>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</si>
  <si>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</si>
  <si>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</si>
  <si>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</si>
  <si>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</si>
  <si>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</si>
  <si>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</si>
  <si>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</si>
  <si>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</si>
  <si>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</si>
  <si>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</si>
  <si>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</si>
  <si>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</si>
  <si>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</si>
  <si>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</si>
  <si>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</si>
  <si>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</si>
  <si>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</si>
  <si>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</si>
  <si>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</si>
  <si>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</si>
  <si>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</si>
  <si>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</si>
  <si>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</si>
  <si>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</si>
  <si>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</si>
  <si>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</si>
  <si>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</si>
  <si>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</si>
  <si>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</si>
  <si>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</si>
  <si>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</si>
  <si>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</si>
  <si>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</si>
  <si>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</si>
  <si>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</si>
  <si>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</si>
  <si>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</si>
  <si>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</si>
  <si>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</si>
  <si>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</si>
  <si>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</si>
  <si>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</si>
  <si>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</si>
  <si>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</si>
  <si>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</si>
  <si>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</si>
  <si>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</si>
  <si>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</si>
  <si>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</si>
  <si>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</si>
  <si>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</si>
  <si>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</si>
  <si>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</si>
  <si>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</si>
  <si>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</si>
  <si>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</si>
  <si>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</si>
  <si>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</si>
  <si>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</si>
  <si>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</si>
  <si>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</si>
  <si>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</si>
  <si>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</si>
  <si>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</si>
  <si>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</si>
  <si>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</si>
  <si>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</si>
  <si>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</si>
  <si>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</si>
  <si>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</si>
  <si>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</si>
  <si>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</si>
  <si>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</si>
  <si>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</si>
  <si>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</si>
  <si>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</si>
  <si>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</si>
  <si>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</si>
  <si>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</si>
  <si>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</si>
  <si>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</si>
  <si>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</si>
  <si>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</si>
  <si>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</si>
  <si>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</si>
  <si>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</si>
  <si>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</si>
  <si>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</si>
  <si>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</si>
  <si>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</si>
  <si>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</si>
  <si>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</si>
  <si>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</si>
  <si>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</si>
  <si>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</si>
  <si>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</si>
  <si>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</si>
  <si>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</si>
  <si>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</si>
  <si>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</si>
  <si>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</si>
  <si>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</si>
  <si>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</si>
  <si>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</si>
  <si>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</si>
  <si>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</si>
  <si>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</si>
  <si>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</si>
  <si>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</si>
  <si>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</si>
  <si>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</si>
  <si>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</si>
  <si>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</si>
  <si>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</si>
  <si>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</si>
  <si>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</si>
  <si>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</si>
  <si>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</si>
  <si>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</si>
  <si>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</si>
  <si>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</si>
  <si>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</si>
  <si>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</si>
  <si>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</si>
  <si>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</si>
  <si>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</si>
  <si>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</si>
  <si>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</si>
  <si>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</si>
  <si>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</si>
  <si>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</si>
  <si>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</si>
  <si>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</si>
  <si>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</si>
  <si>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</si>
  <si>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</si>
  <si>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</si>
  <si>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</si>
  <si>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</si>
  <si>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</si>
  <si>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</si>
  <si>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</si>
  <si>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</si>
  <si>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</si>
  <si>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</si>
  <si>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</si>
  <si>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</si>
  <si>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</si>
  <si>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</si>
  <si>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</si>
  <si>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</si>
  <si>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</si>
  <si>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</si>
  <si>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</si>
  <si>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</si>
  <si>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</si>
  <si>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</si>
  <si>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</si>
  <si>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</si>
  <si>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</si>
  <si>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</si>
  <si>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</si>
  <si>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</si>
  <si>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</si>
  <si>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</si>
  <si>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</si>
  <si>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</si>
  <si>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</si>
  <si>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</si>
  <si>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</si>
  <si>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</si>
  <si>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</si>
  <si>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</si>
  <si>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</si>
  <si>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</si>
  <si>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</si>
  <si>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</si>
  <si>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</si>
  <si>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</si>
  <si>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</si>
  <si>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</si>
  <si>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</si>
  <si>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</si>
  <si>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</si>
  <si>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</si>
  <si>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</si>
  <si>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</si>
  <si>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</si>
  <si>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</si>
  <si>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</si>
  <si>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</si>
  <si>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</si>
  <si>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</si>
  <si>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</si>
  <si>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</si>
  <si>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</si>
  <si>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</si>
  <si>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</si>
  <si>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</si>
  <si>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</si>
  <si>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</si>
  <si>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</si>
  <si>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</si>
  <si>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</si>
  <si>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</si>
  <si>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</si>
  <si>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</si>
  <si>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</si>
  <si>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</si>
  <si>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</si>
  <si>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</si>
  <si>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</si>
  <si>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</si>
  <si>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</si>
  <si>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</si>
  <si>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</si>
  <si>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</si>
  <si>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</si>
  <si>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</si>
  <si>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</si>
  <si>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</si>
  <si>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</si>
  <si>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</si>
  <si>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</si>
  <si>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</si>
  <si>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</si>
  <si>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</si>
  <si>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</si>
  <si>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</si>
  <si>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</si>
  <si>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</si>
  <si>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</si>
  <si>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</si>
  <si>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</si>
  <si>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</si>
  <si>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</si>
  <si>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</si>
  <si>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</si>
  <si>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</si>
  <si>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</si>
  <si>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</si>
  <si>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</si>
  <si>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</si>
  <si>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</si>
  <si>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</si>
  <si>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</si>
  <si>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</si>
  <si>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</si>
  <si>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</si>
  <si>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</si>
  <si>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</si>
  <si>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</si>
  <si>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</si>
  <si>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</si>
  <si>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</si>
  <si>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</si>
  <si>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</si>
  <si>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</si>
  <si>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</si>
  <si>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</si>
  <si>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</si>
  <si>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</si>
  <si>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</si>
  <si>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</si>
  <si>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</si>
  <si>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</si>
  <si>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</si>
  <si>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</si>
  <si>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</si>
  <si>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</si>
  <si>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</si>
  <si>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</si>
  <si>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</si>
  <si>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</si>
  <si>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</si>
  <si>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</si>
  <si>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</si>
  <si>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</si>
  <si>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</si>
  <si>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</si>
  <si>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</si>
  <si>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</si>
  <si>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</si>
  <si>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</si>
  <si>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</si>
  <si>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</si>
  <si>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</si>
  <si>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</si>
  <si>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</si>
  <si>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</si>
  <si>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</si>
  <si>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</si>
  <si>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</si>
  <si>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</si>
  <si>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</si>
  <si>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</si>
  <si>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</si>
  <si>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</si>
  <si>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</si>
  <si>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</si>
  <si>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</si>
  <si>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</si>
  <si>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</si>
  <si>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</si>
  <si>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</si>
  <si>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</si>
  <si>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</si>
  <si>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</si>
  <si>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</si>
  <si>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</si>
  <si>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</si>
  <si>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</si>
  <si>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</si>
  <si>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</si>
  <si>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</si>
  <si>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</si>
  <si>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</si>
  <si>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</si>
  <si>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</si>
  <si>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</si>
  <si>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</si>
  <si>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</si>
  <si>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</si>
  <si>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</si>
  <si>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</si>
  <si>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</si>
  <si>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</si>
  <si>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</si>
  <si>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</si>
  <si>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</si>
  <si>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</si>
  <si>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</si>
  <si>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</si>
  <si>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</si>
  <si>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</si>
  <si>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</si>
  <si>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</si>
  <si>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</si>
  <si>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</si>
  <si>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</si>
  <si>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</si>
  <si>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</si>
  <si>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</si>
  <si>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</si>
  <si>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</si>
  <si>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</si>
  <si>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</si>
  <si>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</si>
  <si>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</si>
  <si>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</si>
  <si>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</si>
  <si>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</si>
  <si>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</si>
  <si>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</si>
  <si>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</si>
  <si>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</si>
  <si>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</si>
  <si>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</si>
  <si>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</si>
  <si>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</si>
  <si>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</si>
  <si>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</si>
  <si>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</si>
  <si>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</si>
  <si>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</si>
  <si>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</si>
  <si>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</si>
  <si>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</si>
  <si>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</si>
  <si>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</si>
  <si>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</si>
  <si>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</si>
  <si>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</si>
  <si>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</si>
  <si>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</si>
  <si>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</si>
  <si>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</si>
  <si>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</si>
  <si>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</si>
  <si>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</si>
  <si>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</si>
  <si>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</si>
  <si>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</si>
  <si>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</si>
  <si>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</si>
  <si>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</si>
  <si>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</si>
  <si>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</si>
  <si>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</si>
  <si>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</si>
  <si>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</si>
  <si>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</si>
  <si>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</si>
  <si>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</si>
  <si>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</si>
  <si>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</si>
  <si>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</si>
  <si>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</si>
  <si>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</si>
  <si>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</si>
  <si>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</si>
  <si>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</si>
  <si>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</si>
  <si>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</si>
  <si>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</si>
  <si>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</si>
  <si>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</si>
  <si>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</si>
  <si>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</si>
  <si>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</si>
  <si>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</si>
  <si>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</si>
  <si>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</si>
  <si>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</si>
  <si>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</si>
  <si>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</si>
  <si>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</si>
  <si>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</si>
  <si>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</si>
  <si>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</si>
  <si>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</si>
  <si>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</si>
  <si>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</si>
  <si>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</si>
  <si>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</si>
  <si>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</si>
  <si>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</si>
  <si>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</si>
  <si>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</si>
  <si>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</si>
  <si>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</si>
  <si>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</si>
  <si>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</si>
  <si>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</si>
  <si>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</si>
  <si>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</si>
  <si>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</si>
  <si>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</si>
  <si>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</si>
  <si>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</si>
  <si>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</si>
  <si>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</si>
  <si>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</si>
  <si>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</si>
  <si>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</si>
  <si>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</si>
  <si>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</si>
  <si>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</si>
  <si>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</si>
  <si>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</si>
  <si>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</si>
  <si>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</si>
  <si>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</si>
  <si>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</si>
  <si>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</si>
  <si>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</si>
  <si>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</si>
  <si>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</si>
  <si>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</si>
  <si>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</si>
  <si>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</si>
  <si>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</si>
  <si>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</si>
  <si>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</si>
  <si>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</si>
  <si>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</si>
  <si>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</si>
  <si>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</si>
  <si>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</si>
  <si>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</si>
  <si>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</si>
  <si>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</si>
  <si>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</si>
  <si>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</si>
  <si>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</si>
  <si>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</si>
  <si>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</si>
  <si>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</si>
  <si>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</si>
  <si>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</si>
  <si>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</si>
  <si>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</si>
  <si>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</si>
  <si>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</si>
  <si>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</si>
  <si>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</si>
  <si>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</si>
  <si>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</si>
  <si>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</si>
  <si>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</si>
  <si>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</si>
  <si>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</si>
  <si>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</si>
  <si>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</si>
  <si>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</si>
  <si>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</si>
  <si>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</si>
  <si>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</si>
  <si>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</si>
  <si>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</si>
  <si>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</si>
  <si>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</si>
  <si>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</si>
  <si>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</si>
  <si>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</si>
  <si>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</si>
  <si>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</si>
  <si>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</si>
  <si>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</si>
  <si>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</si>
  <si>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</si>
  <si>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</si>
  <si>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</si>
  <si>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</si>
  <si>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</si>
  <si>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</si>
  <si>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</si>
  <si>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</si>
  <si>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</si>
  <si>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</si>
  <si>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</si>
  <si>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</si>
  <si>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</si>
  <si>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</si>
  <si>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</si>
  <si>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</si>
  <si>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</si>
  <si>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</si>
  <si>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</si>
  <si>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</si>
  <si>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</si>
  <si>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</si>
  <si>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</si>
  <si>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</si>
  <si>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</si>
  <si>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</si>
  <si>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</si>
  <si>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</si>
  <si>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</si>
  <si>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</si>
  <si>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</si>
  <si>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</si>
  <si>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</si>
  <si>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</si>
  <si>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</si>
  <si>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</si>
  <si>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</si>
  <si>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</si>
  <si>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</si>
  <si>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</si>
  <si>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</si>
  <si>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</si>
  <si>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</si>
  <si>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</si>
  <si>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</si>
  <si>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</si>
  <si>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</si>
  <si>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</si>
  <si>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</si>
  <si>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</si>
  <si>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</si>
  <si>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</si>
  <si>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</si>
  <si>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</si>
  <si>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</si>
  <si>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</si>
  <si>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</si>
  <si>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</si>
  <si>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</si>
  <si>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</si>
  <si>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</si>
  <si>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</si>
  <si>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</si>
  <si>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</si>
  <si>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</si>
  <si>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</si>
  <si>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</si>
  <si>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</si>
  <si>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</si>
  <si>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</si>
  <si>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</si>
  <si>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</si>
  <si>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</si>
  <si>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</si>
  <si>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</si>
  <si>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</si>
  <si>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</si>
  <si>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</si>
  <si>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</si>
  <si>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</si>
  <si>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</si>
  <si>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</si>
  <si>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</si>
  <si>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</si>
  <si>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</si>
  <si>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</si>
  <si>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</si>
  <si>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</si>
  <si>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</si>
  <si>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</si>
  <si>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</si>
  <si>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</si>
  <si>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</si>
  <si>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</si>
  <si>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</si>
  <si>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</si>
  <si>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</si>
  <si>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</si>
  <si>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</si>
  <si>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</si>
  <si>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</si>
  <si>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</si>
  <si>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</si>
  <si>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</si>
  <si>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</si>
  <si>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</si>
  <si>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</si>
  <si>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</si>
  <si>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</si>
  <si>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</si>
  <si>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</si>
  <si>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</si>
  <si>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</si>
  <si>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</si>
  <si>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</si>
  <si>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</si>
  <si>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</si>
  <si>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</si>
  <si>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</si>
  <si>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</si>
  <si>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</si>
  <si>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</si>
  <si>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</si>
  <si>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</si>
  <si>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</si>
  <si>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</si>
  <si>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</si>
  <si>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</si>
  <si>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</si>
  <si>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</si>
  <si>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</si>
  <si>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</si>
  <si>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</si>
  <si>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</si>
  <si>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</si>
  <si>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</si>
  <si>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</si>
  <si>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</si>
  <si>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</si>
  <si>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</si>
  <si>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</si>
  <si>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</si>
  <si>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</si>
  <si>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</si>
  <si>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</si>
  <si>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</si>
  <si>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</si>
  <si>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</si>
  <si>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</si>
  <si>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</si>
  <si>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</si>
  <si>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</si>
  <si>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</si>
  <si>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</si>
  <si>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</si>
  <si>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</si>
  <si>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</si>
  <si>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</si>
  <si>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</si>
  <si>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</si>
  <si>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</si>
  <si>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</si>
  <si>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</si>
  <si>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</si>
  <si>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</si>
  <si>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</si>
  <si>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</si>
  <si>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</si>
  <si>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</si>
  <si>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</si>
  <si>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</si>
  <si>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</si>
  <si>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</si>
  <si>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</si>
  <si>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</si>
  <si>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</si>
  <si>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</si>
  <si>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</si>
  <si>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</si>
  <si>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</si>
  <si>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</si>
  <si>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</si>
  <si>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</si>
  <si>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</si>
  <si>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</si>
  <si>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</si>
  <si>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</si>
  <si>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</si>
  <si>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</si>
  <si>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</si>
  <si>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</si>
  <si>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</si>
  <si>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</si>
  <si>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</si>
  <si>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</si>
  <si>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</si>
  <si>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</si>
  <si>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</si>
  <si>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</si>
  <si>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</si>
  <si>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</si>
  <si>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</si>
  <si>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</si>
  <si>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</si>
  <si>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</si>
  <si>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</si>
  <si>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</si>
  <si>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</si>
  <si>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</si>
  <si>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</si>
  <si>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</si>
  <si>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</si>
  <si>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</si>
  <si>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</si>
  <si>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</si>
  <si>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</si>
  <si>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</si>
  <si>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</si>
  <si>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</si>
  <si>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</si>
  <si>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</si>
  <si>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</si>
  <si>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</si>
  <si>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</si>
  <si>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</si>
  <si>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</si>
  <si>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</si>
  <si>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</si>
  <si>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</si>
  <si>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</si>
  <si>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</si>
  <si>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</si>
  <si>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</si>
  <si>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</si>
  <si>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</si>
  <si>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</si>
  <si>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</si>
  <si>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</si>
  <si>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</si>
  <si>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</si>
  <si>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</si>
  <si>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</si>
  <si>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</si>
  <si>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</si>
  <si>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</si>
  <si>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</si>
  <si>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</si>
  <si>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</si>
  <si>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</si>
  <si>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</si>
  <si>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</si>
  <si>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</si>
  <si>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</si>
  <si>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</si>
  <si>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</si>
  <si>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</si>
  <si>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</si>
  <si>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</si>
  <si>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</si>
  <si>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</si>
  <si>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</si>
  <si>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</si>
  <si>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</si>
  <si>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</si>
  <si>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</si>
  <si>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</si>
  <si>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</si>
  <si>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</si>
  <si>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</si>
  <si>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</si>
  <si>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</si>
  <si>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</si>
  <si>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</si>
  <si>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</si>
  <si>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</si>
  <si>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</si>
  <si>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</si>
  <si>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</si>
  <si>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</si>
  <si>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</si>
  <si>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</si>
  <si>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</si>
  <si>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</si>
  <si>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</si>
  <si>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</si>
  <si>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</si>
  <si>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</si>
  <si>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</si>
  <si>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</si>
  <si>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</si>
  <si>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</si>
  <si>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</si>
  <si>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</si>
  <si>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</si>
  <si>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</si>
  <si>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</si>
  <si>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</si>
  <si>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</si>
  <si>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</si>
  <si>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</si>
  <si>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</si>
  <si>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</si>
  <si>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</si>
  <si>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</si>
  <si>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</si>
  <si>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</si>
  <si>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</si>
  <si>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</si>
  <si>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</si>
  <si>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</si>
  <si>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</si>
  <si>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</si>
  <si>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</si>
  <si>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</si>
  <si>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</si>
  <si>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</si>
  <si>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</si>
  <si>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</si>
  <si>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</si>
  <si>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</si>
  <si>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</si>
  <si>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</si>
  <si>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</si>
  <si>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</si>
  <si>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</si>
  <si>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</si>
  <si>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</si>
  <si>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</si>
  <si>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</si>
  <si>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</si>
  <si>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</si>
  <si>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</si>
  <si>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</si>
  <si>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</si>
  <si>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</si>
  <si>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</si>
  <si>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</si>
  <si>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</si>
  <si>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</si>
  <si>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</si>
  <si>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</si>
  <si>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</si>
  <si>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</si>
  <si>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</si>
  <si>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</si>
  <si>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</si>
  <si>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</si>
  <si>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</si>
  <si>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</si>
  <si>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</si>
  <si>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</si>
  <si>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</si>
  <si>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</si>
  <si>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</si>
  <si>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</si>
  <si>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</si>
  <si>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</si>
  <si>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</si>
  <si>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</si>
  <si>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</si>
  <si>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</si>
  <si>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</si>
  <si>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</si>
  <si>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</si>
  <si>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</si>
  <si>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</si>
  <si>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</si>
  <si>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</si>
  <si>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</si>
  <si>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</si>
  <si>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</si>
  <si>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</si>
  <si>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</si>
  <si>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</si>
  <si>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</si>
  <si>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</si>
  <si>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</si>
  <si>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</si>
  <si>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</si>
  <si>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</si>
  <si>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</si>
  <si>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</si>
  <si>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</si>
  <si>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</si>
  <si>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</si>
  <si>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</si>
  <si>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</si>
  <si>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</si>
  <si>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</si>
  <si>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</si>
  <si>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</si>
  <si>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</si>
  <si>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</si>
  <si>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</si>
  <si>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</si>
  <si>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</si>
  <si>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</si>
  <si>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</si>
  <si>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</si>
  <si>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</si>
  <si>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</si>
  <si>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</si>
  <si>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</si>
  <si>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</si>
  <si>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</si>
  <si>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</si>
  <si>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</si>
  <si>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</si>
  <si>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</si>
  <si>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</si>
  <si>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</si>
  <si>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</si>
  <si>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</si>
  <si>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</si>
  <si>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</si>
  <si>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</si>
  <si>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</si>
  <si>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</si>
  <si>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</si>
  <si>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</si>
  <si>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</si>
  <si>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</si>
  <si>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</si>
  <si>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</si>
  <si>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</si>
  <si>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</si>
  <si>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</si>
  <si>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</si>
  <si>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</si>
  <si>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</si>
  <si>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</si>
  <si>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</si>
  <si>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</si>
  <si>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</si>
  <si>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</si>
  <si>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</si>
  <si>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</si>
  <si>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</si>
  <si>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</si>
  <si>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</si>
  <si>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</si>
  <si>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</si>
  <si>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</si>
  <si>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</si>
  <si>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</si>
  <si>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</si>
  <si>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</si>
  <si>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</si>
  <si>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</si>
  <si>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</si>
  <si>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</si>
  <si>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</si>
  <si>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</si>
  <si>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</si>
  <si>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</si>
  <si>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</si>
  <si>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</si>
  <si>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</si>
  <si>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</si>
  <si>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</si>
  <si>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</si>
  <si>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</si>
  <si>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</si>
  <si>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</si>
  <si>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</si>
  <si>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</si>
  <si>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</si>
  <si>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</si>
  <si>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</si>
  <si>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</si>
  <si>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</si>
  <si>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</si>
  <si>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</si>
  <si>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</si>
  <si>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</si>
  <si>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</si>
  <si>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</si>
  <si>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</si>
  <si>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</si>
  <si>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</si>
  <si>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</si>
  <si>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</si>
  <si>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</si>
  <si>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</si>
  <si>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</si>
  <si>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</si>
  <si>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</si>
  <si>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</si>
  <si>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</si>
  <si>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</si>
  <si>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</si>
  <si>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</si>
  <si>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</si>
  <si>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</si>
  <si>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</si>
  <si>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</si>
  <si>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</si>
  <si>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</si>
  <si>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</si>
  <si>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</si>
  <si>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</si>
  <si>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</si>
  <si>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</si>
  <si>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</si>
  <si>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</si>
  <si>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</si>
  <si>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</si>
  <si>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</si>
  <si>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</si>
  <si>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</si>
  <si>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</si>
  <si>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</si>
  <si>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</si>
  <si>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</si>
  <si>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</si>
  <si>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</si>
  <si>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</si>
  <si>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</si>
  <si>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</si>
  <si>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</si>
  <si>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</si>
  <si>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</si>
  <si>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</si>
  <si>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</si>
  <si>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</si>
  <si>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</si>
  <si>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</si>
  <si>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</si>
  <si>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</si>
  <si>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</si>
  <si>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</si>
  <si>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</si>
  <si>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</si>
  <si>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</si>
  <si>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</si>
  <si>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</si>
  <si>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</si>
  <si>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</si>
  <si>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</si>
  <si>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</si>
  <si>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</si>
  <si>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</si>
  <si>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</si>
  <si>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</si>
  <si>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</si>
  <si>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</si>
  <si>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</si>
  <si>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</si>
  <si>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</si>
  <si>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</si>
  <si>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</si>
  <si>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</si>
  <si>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</si>
  <si>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</si>
  <si>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</si>
  <si>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</si>
  <si>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</si>
  <si>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</si>
  <si>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</si>
  <si>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</si>
  <si>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</si>
  <si>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</si>
  <si>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</si>
  <si>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</si>
  <si>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</si>
  <si>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</si>
  <si>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</si>
  <si>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</si>
  <si>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</si>
  <si>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</si>
  <si>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</si>
  <si>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</si>
  <si>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</si>
  <si>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</si>
  <si>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</si>
  <si>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</si>
  <si>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</si>
  <si>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</si>
  <si>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</si>
  <si>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</si>
  <si>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</si>
  <si>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</si>
  <si>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</si>
  <si>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</si>
  <si>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</si>
  <si>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</si>
  <si>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</si>
  <si>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</si>
  <si>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</si>
  <si>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</si>
  <si>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</si>
  <si>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</si>
  <si>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</si>
  <si>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</si>
  <si>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</si>
  <si>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</si>
  <si>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</si>
  <si>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</si>
  <si>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</si>
  <si>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</si>
  <si>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</si>
  <si>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</si>
  <si>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</si>
  <si>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</si>
  <si>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</si>
  <si>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</si>
  <si>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</si>
  <si>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</si>
  <si>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</si>
  <si>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</si>
  <si>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</si>
  <si>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</si>
  <si>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</si>
  <si>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</si>
  <si>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</si>
  <si>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</si>
  <si>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</si>
  <si>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</si>
  <si>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</si>
  <si>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</si>
  <si>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</si>
  <si>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</si>
  <si>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</si>
  <si>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</si>
  <si>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</si>
  <si>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</si>
  <si>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</si>
  <si>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</si>
  <si>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</si>
  <si>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</si>
  <si>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</si>
  <si>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</si>
  <si>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</si>
  <si>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</si>
  <si>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</si>
  <si>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</si>
  <si>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</si>
  <si>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</si>
  <si>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</si>
  <si>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</si>
  <si>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</si>
  <si>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</si>
  <si>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</si>
  <si>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</si>
  <si>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</si>
  <si>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</si>
  <si>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</si>
  <si>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</si>
  <si>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</si>
  <si>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</si>
  <si>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</si>
  <si>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</si>
  <si>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</si>
  <si>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</si>
  <si>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</si>
  <si>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</si>
  <si>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</si>
  <si>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</si>
  <si>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</si>
  <si>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</si>
  <si>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</si>
  <si>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</si>
  <si>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</si>
  <si>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</si>
  <si>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</si>
  <si>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</si>
  <si>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</si>
  <si>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</si>
  <si>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</si>
  <si>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</si>
  <si>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</si>
  <si>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</si>
  <si>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</si>
  <si>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</si>
  <si>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</si>
  <si>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</si>
  <si>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</si>
  <si>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</si>
  <si>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</si>
  <si>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</si>
  <si>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</si>
  <si>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</si>
  <si>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</si>
  <si>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</si>
  <si>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</si>
  <si>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</si>
  <si>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</si>
  <si>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</si>
  <si>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</si>
  <si>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</si>
  <si>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</si>
  <si>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</si>
  <si>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</si>
  <si>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</si>
  <si>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</si>
  <si>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</si>
  <si>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</si>
  <si>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</si>
  <si>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</si>
  <si>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</si>
  <si>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</si>
  <si>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</si>
  <si>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</si>
  <si>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</si>
  <si>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</si>
  <si>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</si>
  <si>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</si>
  <si>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</si>
  <si>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</si>
  <si>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</si>
  <si>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</si>
  <si>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</si>
  <si>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</si>
  <si>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</si>
  <si>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</si>
  <si>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</si>
  <si>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</si>
  <si>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</si>
  <si>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</si>
  <si>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</si>
  <si>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</si>
  <si>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</si>
  <si>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</si>
  <si>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</si>
  <si>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</si>
  <si>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</si>
  <si>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</si>
  <si>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</si>
  <si>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</si>
  <si>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</si>
  <si>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</si>
  <si>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</si>
  <si>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</si>
  <si>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</si>
  <si>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</si>
  <si>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</si>
  <si>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</si>
  <si>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</si>
  <si>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</si>
  <si>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</si>
  <si>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</si>
  <si>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</si>
  <si>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</si>
  <si>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</si>
  <si>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</si>
  <si>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</si>
  <si>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</si>
  <si>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</si>
  <si>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</si>
  <si>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</si>
  <si>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</si>
  <si>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</si>
  <si>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</si>
  <si>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</si>
  <si>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</si>
  <si>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</si>
  <si>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</si>
  <si>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</si>
  <si>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</si>
  <si>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</si>
  <si>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</si>
  <si>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</si>
  <si>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</si>
  <si>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</si>
  <si>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</si>
  <si>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</si>
  <si>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</si>
  <si>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</si>
  <si>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</si>
  <si>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</si>
  <si>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</si>
  <si>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</si>
  <si>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</si>
  <si>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</si>
  <si>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</si>
  <si>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</si>
  <si>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</si>
  <si>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</si>
  <si>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</si>
  <si>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</si>
  <si>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</si>
  <si>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</si>
  <si>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</si>
  <si>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</si>
  <si>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</si>
  <si>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</si>
  <si>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</si>
  <si>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</si>
  <si>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</si>
  <si>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</si>
  <si>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</si>
  <si>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</si>
  <si>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</si>
  <si>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</si>
  <si>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</si>
  <si>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</si>
  <si>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</si>
  <si>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</si>
  <si>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</si>
  <si>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</si>
  <si>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</si>
  <si>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</si>
  <si>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</si>
  <si>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</si>
  <si>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</si>
  <si>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</si>
  <si>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</si>
  <si>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</si>
  <si>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</si>
  <si>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</si>
  <si>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</si>
  <si>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</si>
  <si>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</si>
  <si>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</si>
  <si>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</si>
  <si>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</si>
  <si>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</si>
  <si>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</si>
  <si>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</si>
  <si>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</si>
  <si>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</si>
  <si>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</si>
  <si>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</si>
  <si>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</si>
  <si>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</si>
  <si>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</si>
  <si>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</si>
  <si>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</si>
  <si>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</si>
  <si>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</si>
  <si>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</si>
  <si>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</si>
  <si>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</si>
  <si>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</si>
  <si>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</si>
  <si>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</si>
  <si>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</si>
  <si>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</si>
  <si>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</si>
  <si>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</si>
  <si>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</si>
  <si>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</si>
  <si>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</si>
  <si>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</si>
  <si>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</si>
  <si>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</si>
  <si>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</si>
  <si>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</si>
  <si>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</si>
  <si>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</si>
  <si>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</si>
  <si>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</si>
  <si>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</si>
  <si>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</si>
  <si>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</si>
  <si>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</si>
  <si>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</si>
  <si>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</si>
  <si>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</si>
  <si>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</si>
  <si>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</si>
  <si>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</si>
  <si>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</si>
  <si>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</si>
  <si>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</si>
  <si>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</si>
  <si>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</si>
  <si>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</si>
  <si>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</si>
  <si>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</si>
  <si>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</si>
  <si>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</si>
  <si>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</si>
  <si>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</si>
  <si>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</si>
  <si>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</si>
  <si>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</si>
  <si>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</si>
  <si>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</si>
  <si>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</si>
  <si>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</si>
  <si>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</si>
  <si>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</si>
  <si>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</si>
  <si>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</si>
  <si>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</si>
  <si>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</si>
  <si>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</si>
  <si>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</si>
  <si>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</si>
  <si>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</si>
  <si>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</si>
  <si>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</si>
  <si>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</si>
  <si>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</si>
  <si>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</si>
  <si>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</si>
  <si>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</si>
  <si>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</si>
  <si>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</si>
  <si>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</si>
  <si>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</si>
  <si>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</si>
  <si>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</si>
  <si>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</si>
  <si>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</si>
  <si>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</si>
  <si>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</si>
  <si>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</si>
  <si>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</si>
  <si>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</si>
  <si>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</si>
  <si>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</si>
  <si>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</si>
  <si>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</si>
  <si>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</si>
  <si>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</si>
  <si>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</si>
  <si>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</si>
  <si>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</si>
  <si>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</si>
  <si>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</si>
  <si>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</si>
  <si>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</si>
  <si>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</si>
  <si>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</si>
  <si>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</si>
  <si>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</si>
  <si>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</si>
  <si>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</si>
  <si>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</si>
  <si>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</si>
  <si>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</si>
  <si>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</si>
  <si>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</si>
  <si>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</si>
  <si>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</si>
  <si>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</si>
  <si>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</si>
  <si>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</si>
  <si>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</si>
  <si>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</si>
  <si>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</si>
  <si>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</si>
  <si>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</si>
  <si>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</si>
  <si>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</si>
  <si>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</si>
  <si>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</si>
  <si>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</si>
  <si>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</si>
  <si>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</si>
  <si>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</si>
  <si>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</si>
  <si>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</si>
  <si>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</si>
  <si>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</si>
  <si>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</si>
  <si>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</si>
  <si>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</si>
  <si>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</si>
  <si>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</si>
  <si>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</si>
  <si>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</si>
  <si>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</si>
  <si>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</si>
  <si>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</si>
  <si>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</si>
  <si>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</si>
  <si>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</si>
  <si>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</si>
  <si>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</si>
  <si>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</si>
  <si>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</si>
  <si>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</si>
  <si>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</si>
  <si>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</si>
  <si>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</si>
  <si>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</si>
  <si>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</si>
  <si>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</si>
  <si>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</si>
  <si>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</si>
  <si>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</si>
  <si>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</si>
  <si>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</si>
  <si>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</si>
  <si>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</si>
  <si>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</si>
  <si>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</si>
  <si>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</si>
  <si>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</si>
  <si>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</si>
  <si>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</si>
  <si>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</si>
  <si>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</si>
  <si>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</si>
  <si>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</si>
  <si>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</si>
  <si>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</si>
  <si>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</si>
  <si>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</si>
  <si>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</si>
  <si>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</si>
  <si>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</si>
  <si>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</si>
  <si>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</si>
  <si>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</si>
  <si>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</si>
  <si>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</si>
  <si>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</si>
  <si>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</si>
  <si>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</si>
  <si>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</si>
  <si>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</si>
  <si>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</si>
  <si>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</si>
  <si>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</si>
  <si>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</si>
  <si>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</si>
  <si>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</si>
  <si>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</si>
  <si>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</si>
  <si>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</si>
  <si>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</si>
  <si>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</si>
  <si>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</si>
  <si>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</si>
  <si>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</si>
  <si>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</si>
  <si>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</si>
  <si>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</si>
  <si>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</si>
  <si>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</si>
  <si>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</si>
  <si>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</si>
  <si>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</si>
  <si>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</si>
  <si>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</si>
  <si>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</si>
  <si>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</si>
  <si>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</si>
  <si>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</si>
  <si>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</si>
  <si>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</si>
  <si>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</si>
  <si>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</si>
  <si>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</si>
  <si>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</si>
  <si>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</si>
  <si>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</si>
  <si>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</si>
  <si>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</si>
  <si>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</si>
  <si>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</si>
  <si>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</si>
  <si>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</si>
  <si>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</si>
  <si>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</si>
  <si>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</si>
  <si>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</si>
  <si>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</si>
  <si>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</si>
  <si>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</si>
  <si>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</si>
  <si>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</si>
  <si>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</si>
  <si>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</si>
  <si>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</si>
  <si>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</si>
  <si>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</si>
  <si>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</si>
  <si>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</si>
  <si>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</si>
  <si>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</si>
  <si>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</si>
  <si>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</si>
  <si>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</si>
  <si>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</si>
  <si>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</si>
  <si>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</si>
  <si>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</si>
  <si>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</si>
  <si>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</si>
  <si>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</si>
  <si>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</si>
  <si>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</si>
  <si>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</si>
  <si>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</si>
  <si>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</si>
  <si>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</si>
  <si>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</si>
  <si>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</si>
  <si>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</si>
  <si>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</si>
  <si>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</si>
  <si>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</si>
  <si>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</si>
  <si>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</si>
  <si>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</si>
  <si>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</si>
  <si>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</si>
  <si>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</si>
  <si>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</si>
  <si>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</si>
  <si>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</si>
  <si>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</si>
  <si>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</si>
  <si>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</si>
  <si>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</si>
  <si>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</si>
  <si>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</si>
  <si>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</si>
  <si>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</si>
  <si>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</si>
  <si>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</si>
  <si>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</si>
  <si>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</si>
  <si>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</si>
  <si>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</si>
  <si>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</si>
  <si>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</si>
  <si>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</si>
  <si>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</si>
  <si>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</si>
  <si>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</si>
  <si>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</si>
  <si>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</si>
  <si>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</si>
  <si>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</si>
  <si>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</si>
  <si>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</si>
  <si>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</si>
  <si>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</si>
  <si>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</si>
  <si>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</si>
  <si>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</si>
  <si>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</si>
  <si>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</si>
  <si>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</si>
  <si>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</si>
  <si>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</si>
  <si>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</si>
  <si>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</si>
  <si>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</si>
  <si>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</si>
  <si>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</si>
  <si>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</si>
  <si>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</si>
  <si>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</si>
  <si>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</si>
  <si>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</si>
  <si>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</si>
  <si>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</si>
  <si>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</si>
  <si>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</si>
  <si>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</si>
  <si>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</si>
  <si>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</si>
  <si>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</si>
  <si>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</si>
  <si>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</si>
  <si>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</si>
  <si>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</si>
  <si>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</si>
  <si>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</si>
  <si>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</si>
  <si>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</si>
  <si>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</si>
  <si>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</si>
  <si>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</si>
  <si>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</si>
  <si>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</si>
  <si>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</si>
  <si>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</si>
  <si>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</si>
  <si>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</si>
  <si>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</si>
  <si>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</si>
  <si>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</si>
  <si>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</si>
  <si>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</si>
  <si>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</si>
  <si>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</si>
  <si>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</si>
  <si>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</si>
  <si>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</si>
  <si>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</si>
  <si>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</si>
  <si>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</si>
  <si>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</si>
  <si>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</si>
  <si>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</si>
  <si>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</si>
  <si>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</si>
  <si>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</si>
  <si>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</si>
  <si>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</si>
  <si>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</si>
  <si>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</si>
  <si>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</si>
  <si>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</si>
  <si>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</si>
  <si>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</si>
  <si>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</si>
  <si>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</si>
  <si>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</si>
  <si>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</si>
  <si>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</si>
  <si>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</si>
  <si>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</si>
  <si>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</si>
  <si>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</si>
  <si>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</si>
  <si>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</si>
  <si>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</si>
  <si>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</si>
  <si>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</si>
  <si>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</si>
  <si>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</si>
  <si>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</si>
  <si>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</si>
  <si>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</si>
  <si>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</si>
  <si>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</si>
  <si>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</si>
  <si>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</si>
  <si>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</si>
  <si>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</si>
  <si>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</si>
  <si>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</si>
  <si>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</si>
  <si>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</si>
  <si>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</si>
  <si>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</si>
  <si>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</si>
  <si>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</si>
  <si>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</si>
  <si>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</si>
  <si>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</si>
  <si>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</si>
  <si>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</si>
  <si>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</si>
  <si>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</si>
  <si>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</si>
  <si>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</si>
  <si>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</si>
  <si>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</si>
  <si>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</si>
  <si>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</si>
  <si>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</si>
  <si>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</si>
  <si>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</si>
  <si>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</si>
  <si>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</si>
  <si>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</si>
  <si>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</si>
  <si>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</si>
  <si>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</si>
  <si>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</si>
  <si>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</si>
  <si>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</si>
  <si>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</si>
  <si>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</si>
  <si>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</si>
  <si>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</si>
  <si>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</si>
  <si>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</si>
  <si>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</si>
  <si>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</si>
  <si>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</si>
  <si>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</si>
  <si>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</si>
  <si>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</si>
  <si>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</si>
  <si>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</si>
  <si>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</si>
  <si>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</si>
  <si>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</si>
  <si>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</si>
  <si>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</si>
  <si>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</si>
  <si>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</si>
  <si>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</si>
  <si>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</si>
  <si>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</si>
  <si>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</si>
  <si>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</si>
  <si>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</si>
  <si>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</si>
  <si>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</si>
  <si>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</si>
  <si>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</si>
  <si>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</si>
  <si>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</si>
  <si>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</si>
  <si>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</si>
  <si>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</si>
  <si>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</si>
  <si>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</si>
  <si>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</si>
  <si>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</si>
  <si>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</si>
  <si>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</si>
  <si>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</si>
  <si>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</si>
  <si>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</si>
  <si>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</si>
  <si>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</si>
  <si>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</si>
  <si>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</si>
  <si>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</si>
  <si>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</si>
  <si>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</si>
  <si>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</si>
  <si>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</si>
  <si>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</si>
  <si>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</si>
  <si>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</si>
  <si>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</si>
  <si>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</si>
  <si>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</si>
  <si>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</si>
  <si>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</si>
  <si>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</si>
  <si>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</si>
  <si>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</si>
  <si>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</si>
  <si>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</si>
  <si>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</si>
  <si>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</si>
  <si>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</si>
  <si>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</si>
  <si>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</si>
  <si>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</si>
  <si>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</si>
  <si>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</si>
  <si>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</si>
  <si>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</si>
  <si>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</si>
  <si>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</si>
  <si>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</si>
  <si>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</si>
  <si>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</si>
  <si>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</si>
  <si>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</si>
  <si>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</si>
  <si>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</si>
  <si>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</si>
  <si>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</si>
  <si>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</si>
  <si>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</si>
  <si>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</si>
  <si>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</si>
  <si>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</si>
  <si>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</si>
  <si>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</si>
  <si>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</si>
  <si>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</si>
  <si>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</si>
  <si>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</si>
  <si>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</si>
  <si>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</si>
  <si>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</si>
  <si>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</si>
  <si>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</si>
  <si>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</si>
  <si>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</si>
  <si>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</si>
  <si>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</si>
  <si>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</si>
  <si>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</si>
  <si>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</si>
  <si>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</si>
  <si>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</si>
  <si>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</si>
  <si>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</si>
  <si>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</si>
  <si>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</si>
  <si>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</si>
  <si>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</si>
  <si>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</si>
  <si>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</si>
  <si>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</si>
  <si>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</si>
  <si>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</si>
  <si>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</si>
  <si>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</si>
  <si>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</si>
  <si>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</si>
  <si>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</si>
  <si>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</si>
  <si>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</si>
  <si>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</si>
  <si>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</si>
  <si>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</si>
  <si>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</si>
  <si>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</si>
  <si>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</si>
  <si>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</si>
  <si>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</si>
  <si>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</si>
  <si>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</si>
  <si>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</si>
  <si>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</si>
  <si>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</si>
  <si>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</si>
  <si>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</si>
  <si>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</si>
  <si>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</si>
  <si>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</si>
  <si>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</si>
  <si>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</si>
  <si>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</si>
  <si>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</si>
  <si>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</si>
  <si>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</si>
  <si>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</si>
  <si>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</si>
  <si>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</si>
  <si>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</si>
  <si>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</si>
  <si>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</si>
  <si>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</si>
  <si>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</si>
  <si>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</si>
  <si>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</si>
  <si>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</si>
  <si>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</si>
  <si>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</si>
  <si>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</si>
  <si>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</si>
  <si>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</si>
  <si>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</si>
  <si>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</si>
  <si>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</si>
  <si>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</si>
  <si>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</si>
  <si>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</si>
  <si>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</si>
  <si>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</si>
  <si>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</si>
  <si>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</si>
  <si>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</si>
  <si>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</si>
  <si>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</si>
  <si>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</si>
  <si>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</si>
  <si>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</si>
  <si>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</si>
  <si>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</si>
  <si>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</si>
  <si>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</si>
  <si>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</si>
  <si>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</si>
  <si>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</si>
  <si>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</si>
  <si>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</si>
  <si>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</si>
  <si>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</si>
  <si>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</si>
  <si>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</si>
  <si>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</si>
  <si>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</si>
  <si>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</si>
  <si>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</si>
  <si>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</si>
  <si>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</si>
  <si>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</si>
  <si>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</si>
  <si>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</si>
  <si>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</si>
  <si>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</si>
  <si>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</si>
  <si>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</si>
  <si>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</si>
  <si>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</si>
  <si>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</si>
  <si>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</si>
  <si>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</si>
  <si>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</si>
  <si>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</si>
  <si>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</si>
  <si>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</si>
  <si>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</si>
  <si>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</si>
  <si>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</si>
  <si>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</si>
  <si>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</si>
  <si>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</si>
  <si>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</si>
  <si>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</si>
  <si>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</si>
  <si>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</si>
  <si>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</si>
  <si>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</si>
  <si>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</si>
  <si>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</si>
  <si>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</si>
  <si>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</si>
  <si>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</si>
  <si>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</si>
  <si>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</si>
  <si>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</si>
  <si>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</si>
  <si>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</si>
  <si>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</si>
  <si>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</si>
  <si>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</si>
  <si>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</si>
  <si>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</si>
  <si>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</si>
  <si>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</si>
  <si>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</si>
  <si>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</si>
  <si>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</si>
  <si>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</si>
  <si>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</si>
  <si>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</si>
  <si>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</si>
  <si>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</si>
  <si>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</si>
  <si>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</si>
  <si>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</si>
  <si>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</si>
  <si>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</si>
  <si>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</si>
  <si>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</si>
  <si>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</si>
  <si>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</si>
  <si>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</si>
  <si>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</si>
  <si>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</si>
  <si>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</si>
  <si>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</si>
  <si>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</si>
  <si>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</si>
  <si>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</si>
  <si>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</si>
  <si>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</si>
  <si>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</si>
  <si>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</si>
  <si>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</si>
  <si>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</si>
  <si>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</si>
  <si>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</si>
  <si>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</si>
  <si>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</si>
  <si>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</si>
  <si>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</si>
  <si>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</si>
  <si>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</si>
  <si>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</si>
  <si>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</si>
  <si>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</si>
  <si>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</si>
  <si>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</si>
  <si>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</si>
  <si>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</si>
  <si>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</si>
  <si>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</si>
  <si>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</si>
  <si>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</si>
  <si>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</si>
  <si>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</si>
  <si>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</si>
  <si>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</si>
  <si>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</si>
  <si>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</si>
  <si>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</si>
  <si>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</si>
  <si>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</si>
  <si>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</si>
  <si>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</si>
  <si>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</si>
  <si>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</si>
  <si>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</si>
  <si>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</si>
  <si>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</si>
  <si>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</si>
  <si>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</si>
  <si>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</si>
  <si>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</si>
  <si>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</si>
  <si>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</si>
  <si>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</si>
  <si>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</si>
  <si>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</si>
  <si>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</si>
  <si>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</si>
  <si>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</si>
  <si>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</si>
  <si>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</si>
  <si>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</si>
  <si>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</si>
  <si>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</si>
  <si>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</si>
  <si>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</si>
  <si>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</si>
  <si>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</si>
  <si>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</si>
  <si>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</si>
  <si>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</si>
  <si>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</si>
  <si>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</si>
  <si>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</si>
  <si>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</si>
  <si>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</si>
  <si>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</si>
  <si>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</si>
  <si>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</si>
  <si>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</si>
  <si>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</si>
  <si>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</si>
  <si>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</si>
  <si>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</si>
  <si>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</si>
  <si>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</si>
  <si>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</si>
  <si>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</si>
  <si>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</si>
  <si>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</si>
  <si>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</si>
  <si>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</si>
  <si>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</si>
  <si>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</si>
  <si>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</si>
  <si>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</si>
  <si>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</si>
  <si>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</si>
  <si>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</si>
  <si>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</si>
  <si>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</si>
  <si>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</si>
  <si>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</si>
  <si>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</si>
  <si>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</si>
  <si>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</si>
  <si>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</si>
  <si>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</si>
  <si>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</si>
  <si>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</si>
  <si>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</si>
  <si>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</si>
  <si>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</si>
  <si>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</si>
  <si>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</si>
  <si>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</si>
  <si>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</si>
  <si>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</si>
  <si>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</si>
  <si>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</si>
  <si>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</si>
  <si>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</si>
  <si>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</si>
  <si>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</si>
  <si>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</si>
  <si>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</si>
  <si>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</si>
  <si>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</si>
  <si>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</si>
  <si>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</si>
  <si>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</si>
  <si>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</si>
  <si>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</si>
  <si>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</si>
  <si>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</si>
  <si>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</si>
  <si>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</si>
  <si>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</si>
  <si>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</si>
  <si>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</si>
  <si>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</si>
  <si>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</si>
  <si>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</si>
  <si>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</si>
  <si>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</si>
  <si>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</si>
  <si>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</si>
  <si>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</si>
  <si>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</si>
  <si>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</si>
  <si>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</si>
  <si>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</si>
  <si>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</si>
  <si>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</si>
  <si>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</si>
  <si>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</si>
  <si>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</si>
  <si>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</si>
  <si>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</si>
  <si>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</si>
  <si>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</si>
  <si>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</si>
  <si>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</si>
  <si>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</si>
  <si>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</si>
  <si>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</si>
  <si>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</si>
  <si>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</si>
  <si>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</si>
  <si>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</si>
  <si>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</si>
  <si>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</si>
  <si>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</si>
  <si>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</si>
  <si>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</si>
  <si>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</si>
  <si>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</si>
  <si>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</si>
  <si>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</si>
  <si>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</si>
  <si>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</si>
  <si>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</si>
  <si>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</si>
  <si>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</si>
  <si>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</si>
  <si>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</si>
  <si>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</si>
  <si>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</si>
  <si>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</si>
  <si>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</si>
  <si>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</si>
  <si>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</si>
  <si>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</si>
  <si>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</si>
  <si>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</si>
  <si>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</si>
  <si>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</si>
  <si>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</si>
  <si>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</si>
  <si>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</si>
  <si>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</si>
  <si>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</si>
  <si>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</si>
  <si>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</si>
  <si>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</si>
  <si>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</si>
  <si>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</si>
  <si>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</si>
  <si>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</si>
  <si>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</si>
  <si>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</si>
  <si>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</si>
  <si>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</si>
  <si>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</si>
  <si>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</si>
  <si>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</si>
  <si>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</si>
  <si>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</si>
  <si>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</si>
  <si>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</si>
  <si>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</si>
  <si>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</si>
  <si>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</si>
  <si>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</si>
  <si>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</si>
  <si>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</si>
  <si>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</si>
  <si>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</si>
  <si>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</si>
  <si>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</si>
  <si>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</si>
  <si>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</si>
  <si>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</si>
  <si>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</si>
  <si>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</si>
  <si>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</si>
  <si>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</si>
  <si>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</si>
  <si>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</si>
  <si>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</si>
  <si>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</si>
  <si>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</si>
  <si>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</si>
  <si>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</si>
  <si>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</si>
  <si>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</si>
  <si>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</si>
  <si>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</si>
  <si>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</si>
  <si>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</si>
  <si>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</si>
  <si>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</si>
  <si>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</si>
  <si>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</si>
  <si>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</si>
  <si>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</si>
  <si>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</si>
  <si>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</si>
  <si>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</si>
  <si>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</si>
  <si>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</si>
  <si>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</si>
  <si>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</si>
  <si>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</si>
  <si>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</si>
  <si>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</si>
  <si>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</si>
  <si>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</si>
  <si>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</si>
  <si>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</si>
  <si>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</si>
  <si>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</si>
  <si>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</si>
  <si>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</si>
  <si>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</si>
  <si>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</si>
  <si>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</si>
  <si>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</si>
  <si>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</si>
  <si>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</si>
  <si>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</si>
  <si>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</si>
  <si>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</si>
  <si>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</si>
  <si>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</si>
  <si>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</si>
  <si>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</si>
  <si>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</si>
  <si>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</si>
  <si>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</si>
  <si>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</si>
  <si>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</si>
  <si>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</si>
  <si>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</si>
  <si>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</si>
  <si>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</si>
  <si>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</si>
  <si>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</si>
  <si>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</si>
  <si>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</si>
  <si>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</si>
  <si>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</si>
  <si>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</si>
  <si>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</si>
  <si>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</si>
  <si>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</si>
  <si>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</si>
  <si>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</si>
  <si>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</si>
  <si>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</si>
  <si>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</si>
  <si>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</si>
  <si>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</si>
  <si>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</si>
  <si>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</si>
  <si>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</si>
  <si>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</si>
  <si>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</si>
  <si>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</si>
  <si>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</si>
  <si>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</si>
  <si>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</si>
  <si>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</si>
  <si>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</si>
  <si>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</si>
  <si>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</si>
  <si>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</si>
  <si>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</si>
  <si>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</si>
  <si>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</si>
  <si>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</si>
  <si>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</si>
  <si>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</si>
  <si>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</si>
  <si>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</si>
  <si>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</si>
  <si>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</si>
  <si>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</si>
  <si>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</si>
  <si>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</si>
  <si>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</si>
  <si>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</si>
  <si>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</si>
  <si>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</si>
  <si>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</si>
  <si>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</si>
  <si>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</si>
  <si>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</si>
  <si>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</si>
  <si>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</si>
  <si>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</si>
  <si>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</si>
  <si>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</si>
  <si>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</si>
  <si>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</si>
  <si>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</si>
  <si>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</si>
  <si>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</si>
  <si>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</si>
  <si>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</si>
  <si>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</si>
  <si>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</si>
  <si>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</si>
  <si>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</si>
  <si>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</si>
  <si>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</si>
  <si>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</si>
  <si>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</si>
  <si>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</si>
  <si>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</si>
  <si>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</si>
  <si>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</si>
  <si>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</si>
  <si>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</si>
  <si>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</si>
  <si>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</si>
  <si>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</si>
  <si>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</si>
  <si>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</si>
  <si>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</si>
  <si>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</si>
  <si>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</si>
  <si>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</si>
  <si>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</si>
  <si>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</si>
  <si>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</si>
  <si>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</si>
  <si>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</si>
  <si>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</si>
  <si>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</si>
  <si>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</si>
  <si>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</si>
  <si>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</si>
  <si>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</si>
  <si>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</si>
  <si>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</si>
  <si>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</si>
  <si>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</si>
  <si>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</si>
  <si>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</si>
  <si>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</si>
  <si>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</si>
  <si>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</si>
  <si>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</si>
  <si>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</si>
  <si>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</si>
  <si>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</si>
  <si>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</si>
  <si>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</si>
  <si>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</si>
  <si>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</si>
  <si>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</si>
  <si>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</si>
  <si>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</si>
  <si>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</si>
  <si>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</si>
  <si>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</si>
  <si>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</si>
  <si>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</si>
  <si>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</si>
  <si>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</si>
  <si>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</si>
  <si>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</si>
  <si>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</si>
  <si>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</si>
  <si>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</si>
  <si>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</si>
  <si>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</si>
  <si>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</si>
  <si>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</si>
  <si>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</si>
  <si>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</si>
  <si>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</si>
  <si>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</si>
  <si>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</si>
  <si>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</si>
  <si>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</si>
  <si>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</si>
  <si>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</si>
  <si>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</si>
  <si>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</si>
  <si>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</si>
  <si>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</si>
  <si>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</si>
  <si>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</si>
  <si>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</si>
  <si>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</si>
  <si>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</si>
  <si>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</si>
  <si>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</si>
  <si>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</si>
  <si>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</si>
  <si>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</si>
  <si>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</si>
  <si>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</si>
  <si>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</si>
  <si>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</si>
  <si>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</si>
  <si>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</si>
  <si>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</si>
  <si>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</si>
  <si>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</si>
  <si>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</si>
  <si>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</si>
  <si>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</si>
  <si>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</si>
  <si>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</si>
  <si>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</si>
  <si>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</si>
  <si>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</si>
  <si>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</si>
  <si>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</si>
  <si>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</si>
  <si>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</si>
  <si>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</si>
  <si>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</si>
  <si>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</si>
  <si>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</si>
  <si>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</si>
  <si>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</si>
  <si>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</si>
  <si>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</si>
  <si>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</si>
  <si>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</si>
  <si>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</si>
  <si>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</si>
  <si>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</si>
  <si>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</si>
  <si>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</si>
  <si>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</si>
  <si>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</si>
  <si>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</si>
  <si>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</si>
  <si>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</si>
  <si>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</si>
  <si>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</si>
  <si>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</si>
  <si>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</si>
  <si>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</si>
  <si>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</si>
  <si>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</si>
  <si>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</si>
  <si>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</si>
  <si>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</si>
  <si>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</si>
  <si>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</si>
  <si>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</si>
  <si>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</si>
  <si>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</si>
  <si>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</si>
  <si>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</si>
  <si>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</si>
  <si>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</si>
  <si>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</si>
  <si>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</si>
  <si>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</si>
  <si>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</si>
  <si>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</si>
  <si>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</si>
  <si>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</si>
  <si>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</si>
  <si>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</si>
  <si>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</si>
  <si>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</si>
  <si>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</si>
  <si>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</si>
  <si>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</si>
  <si>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</si>
  <si>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</si>
  <si>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</si>
  <si>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</si>
  <si>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</si>
  <si>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</si>
  <si>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</si>
  <si>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</si>
  <si>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</si>
  <si>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</si>
  <si>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</si>
  <si>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</si>
  <si>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</si>
  <si>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</si>
  <si>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</si>
  <si>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</si>
  <si>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</si>
  <si>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</si>
  <si>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</si>
  <si>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</si>
  <si>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</si>
  <si>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</si>
  <si>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</si>
  <si>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</si>
  <si>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</si>
  <si>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</si>
  <si>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</si>
  <si>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</si>
  <si>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</si>
  <si>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</si>
  <si>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</si>
  <si>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</si>
  <si>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</si>
  <si>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</si>
  <si>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</si>
  <si>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</si>
  <si>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</si>
  <si>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</si>
  <si>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</si>
  <si>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</si>
  <si>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</si>
  <si>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</si>
  <si>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</si>
  <si>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</si>
  <si>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</si>
  <si>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</si>
  <si>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</si>
  <si>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</si>
  <si>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</si>
  <si>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</si>
  <si>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</si>
  <si>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</si>
  <si>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</si>
  <si>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</si>
  <si>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</si>
  <si>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</si>
  <si>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</si>
  <si>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</si>
  <si>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</si>
  <si>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</si>
  <si>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</si>
  <si>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</si>
  <si>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</si>
  <si>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</si>
  <si>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</si>
  <si>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</si>
  <si>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</si>
  <si>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</si>
  <si>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</si>
  <si>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</si>
  <si>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</si>
  <si>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</si>
  <si>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</si>
  <si>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</si>
  <si>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</si>
  <si>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</si>
  <si>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</si>
  <si>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</si>
  <si>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</si>
  <si>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</si>
  <si>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</si>
  <si>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</si>
  <si>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</si>
  <si>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</si>
  <si>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</si>
  <si>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</si>
  <si>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</si>
  <si>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</si>
  <si>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</si>
  <si>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</si>
  <si>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</si>
  <si>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</si>
  <si>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</si>
  <si>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</si>
  <si>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</si>
  <si>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</si>
  <si>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</si>
  <si>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</si>
  <si>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</si>
  <si>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</si>
  <si>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</si>
  <si>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</si>
  <si>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</si>
  <si>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</si>
  <si>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</si>
  <si>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</si>
  <si>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</si>
  <si>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</si>
  <si>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</si>
  <si>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</si>
  <si>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</si>
  <si>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</si>
  <si>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</si>
  <si>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</si>
  <si>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</si>
  <si>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</si>
  <si>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</si>
  <si>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</si>
  <si>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</si>
  <si>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</si>
  <si>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</si>
  <si>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</si>
  <si>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</si>
  <si>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</si>
  <si>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</si>
  <si>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</si>
  <si>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</si>
  <si>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</si>
  <si>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</si>
  <si>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</si>
  <si>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</si>
  <si>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</si>
  <si>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</si>
  <si>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</si>
  <si>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</si>
  <si>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</si>
  <si>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</si>
  <si>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</si>
  <si>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</si>
  <si>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</si>
  <si>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</si>
  <si>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</si>
  <si>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</si>
  <si>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</si>
  <si>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</si>
  <si>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</si>
  <si>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</si>
  <si>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</si>
  <si>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</si>
  <si>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</si>
  <si>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</si>
  <si>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</si>
  <si>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</si>
  <si>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</si>
  <si>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</si>
  <si>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</si>
  <si>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</si>
  <si>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</si>
  <si>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</si>
  <si>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</si>
  <si>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</si>
  <si>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</si>
  <si>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</si>
  <si>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</si>
  <si>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</si>
  <si>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</si>
  <si>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</si>
  <si>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</si>
  <si>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</si>
  <si>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</si>
  <si>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</si>
  <si>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</si>
  <si>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</si>
  <si>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</si>
  <si>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</si>
  <si>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</si>
  <si>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</si>
  <si>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</si>
  <si>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</si>
  <si>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</si>
  <si>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</si>
  <si>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</si>
  <si>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</si>
  <si>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</si>
  <si>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</si>
  <si>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</si>
  <si>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</si>
  <si>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</si>
  <si>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</si>
  <si>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</si>
  <si>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</si>
  <si>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</si>
  <si>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</si>
  <si>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</si>
  <si>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</si>
  <si>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</si>
  <si>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</si>
  <si>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</si>
  <si>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</si>
  <si>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</si>
  <si>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</si>
  <si>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</si>
  <si>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</si>
  <si>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</si>
  <si>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</si>
  <si>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</si>
  <si>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</si>
  <si>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</si>
  <si>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</si>
  <si>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</si>
  <si>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</si>
  <si>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</si>
  <si>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</si>
  <si>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</si>
  <si>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</si>
  <si>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</si>
  <si>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</si>
  <si>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</si>
  <si>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</si>
  <si>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</si>
  <si>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</si>
  <si>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</si>
  <si>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</si>
  <si>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</si>
  <si>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</si>
  <si>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</si>
  <si>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</si>
  <si>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</si>
  <si>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</si>
  <si>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</si>
  <si>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</si>
  <si>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</si>
  <si>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</si>
  <si>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</si>
  <si>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</si>
  <si>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</si>
  <si>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</si>
  <si>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</si>
  <si>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</si>
  <si>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</si>
  <si>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</si>
  <si>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</si>
  <si>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</si>
  <si>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</si>
  <si>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</si>
  <si>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</si>
  <si>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</si>
  <si>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</si>
  <si>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</si>
  <si>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</si>
  <si>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</si>
  <si>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</si>
  <si>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</si>
  <si>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</si>
  <si>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</si>
  <si>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</si>
  <si>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</si>
  <si>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</si>
  <si>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</si>
  <si>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</si>
  <si>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</si>
  <si>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</si>
  <si>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</si>
  <si>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</si>
  <si>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</si>
  <si>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</si>
  <si>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</si>
  <si>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</si>
  <si>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</si>
  <si>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</si>
  <si>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</si>
  <si>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</si>
  <si>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</si>
  <si>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</si>
  <si>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</si>
  <si>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</si>
  <si>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</si>
  <si>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</si>
  <si>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</si>
  <si>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</si>
  <si>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</si>
  <si>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</si>
  <si>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</si>
  <si>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</si>
  <si>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</si>
  <si>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</si>
  <si>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</si>
  <si>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</si>
  <si>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</si>
  <si>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</si>
  <si>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</si>
  <si>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</si>
  <si>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</si>
  <si>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</si>
  <si>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</si>
  <si>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</si>
  <si>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</si>
  <si>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</si>
  <si>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</si>
  <si>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</si>
  <si>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</si>
  <si>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</si>
  <si>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</si>
  <si>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</si>
  <si>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</si>
  <si>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</si>
  <si>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</si>
  <si>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</si>
  <si>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</si>
  <si>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</si>
  <si>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</si>
  <si>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</si>
  <si>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</si>
  <si>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</si>
  <si>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</si>
  <si>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</si>
  <si>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</si>
  <si>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</si>
  <si>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</si>
  <si>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</si>
  <si>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</si>
  <si>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</si>
  <si>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</si>
  <si>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</si>
  <si>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</si>
  <si>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</si>
  <si>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</si>
  <si>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</si>
  <si>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</si>
  <si>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</si>
  <si>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</si>
  <si>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</si>
  <si>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</si>
  <si>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</si>
  <si>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</si>
  <si>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</si>
  <si>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</si>
  <si>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</si>
  <si>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</si>
  <si>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</si>
  <si>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</si>
  <si>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</si>
  <si>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</si>
  <si>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</si>
  <si>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</si>
  <si>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</si>
  <si>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</si>
  <si>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</si>
  <si>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</si>
  <si>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</si>
  <si>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</si>
  <si>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</si>
  <si>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</si>
  <si>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</si>
  <si>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</si>
  <si>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</si>
  <si>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</si>
  <si>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</si>
  <si>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</si>
  <si>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</si>
  <si>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</si>
  <si>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</si>
  <si>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</si>
  <si>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</si>
  <si>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</si>
  <si>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</si>
  <si>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</si>
  <si>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</si>
  <si>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</si>
  <si>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</si>
  <si>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</si>
  <si>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</si>
  <si>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</si>
  <si>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</si>
  <si>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</si>
  <si>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</si>
  <si>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</si>
  <si>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</si>
  <si>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</si>
  <si>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</si>
  <si>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</si>
  <si>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</si>
  <si>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</si>
  <si>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</si>
  <si>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</si>
  <si>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</si>
  <si>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</si>
  <si>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</si>
  <si>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</si>
  <si>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</si>
  <si>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</si>
  <si>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</si>
  <si>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</si>
  <si>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</si>
  <si>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</si>
  <si>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</si>
  <si>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</si>
  <si>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</si>
  <si>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</si>
  <si>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</si>
  <si>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</si>
  <si>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</si>
  <si>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</si>
  <si>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</si>
  <si>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</si>
  <si>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</si>
  <si>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</si>
  <si>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</si>
  <si>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</si>
  <si>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</si>
  <si>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</si>
  <si>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</si>
  <si>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</si>
  <si>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</si>
  <si>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</si>
  <si>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</si>
  <si>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</si>
  <si>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</si>
  <si>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</si>
  <si>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</si>
  <si>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</si>
  <si>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</si>
  <si>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</si>
  <si>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</si>
  <si>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</si>
  <si>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</si>
  <si>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</si>
  <si>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</si>
  <si>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</si>
  <si>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</si>
  <si>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</si>
  <si>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</si>
  <si>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</si>
  <si>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</si>
  <si>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</si>
  <si>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</si>
  <si>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</si>
  <si>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</si>
  <si>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</si>
  <si>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</si>
  <si>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</si>
  <si>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</si>
  <si>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</si>
  <si>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</si>
  <si>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</si>
  <si>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</si>
  <si>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</si>
  <si>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</si>
  <si>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</si>
  <si>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</si>
  <si>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</si>
  <si>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</si>
  <si>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</si>
  <si>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</si>
  <si>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</si>
  <si>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</si>
  <si>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</si>
  <si>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</si>
  <si>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</si>
  <si>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</si>
  <si>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</si>
  <si>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</si>
  <si>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</si>
  <si>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</si>
  <si>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</si>
  <si>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</si>
  <si>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</si>
  <si>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</si>
  <si>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</si>
  <si>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</si>
  <si>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</si>
  <si>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</si>
  <si>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</si>
  <si>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</si>
  <si>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</si>
  <si>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</si>
  <si>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</si>
  <si>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</si>
  <si>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</si>
  <si>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</si>
  <si>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</si>
  <si>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</si>
  <si>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</si>
  <si>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</si>
  <si>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</si>
  <si>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</si>
  <si>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</si>
  <si>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</si>
  <si>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</si>
  <si>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</si>
  <si>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</si>
  <si>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</si>
  <si>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</si>
  <si>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</si>
  <si>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</si>
  <si>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</si>
  <si>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</si>
  <si>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</si>
  <si>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</si>
  <si>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</si>
  <si>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</si>
  <si>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</si>
  <si>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</si>
  <si>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</si>
  <si>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</si>
  <si>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</si>
  <si>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</si>
  <si>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</si>
  <si>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</si>
  <si>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</si>
  <si>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</si>
  <si>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</si>
  <si>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</si>
  <si>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</si>
  <si>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</si>
  <si>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</si>
  <si>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</si>
  <si>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</si>
  <si>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</si>
  <si>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</si>
  <si>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</si>
  <si>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</si>
  <si>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</si>
  <si>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</si>
  <si>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</si>
  <si>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</si>
  <si>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</si>
  <si>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</si>
  <si>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</si>
  <si>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</si>
  <si>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</si>
  <si>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</si>
  <si>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</si>
  <si>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</si>
  <si>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</si>
  <si>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</si>
  <si>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</si>
  <si>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</si>
  <si>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</si>
  <si>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</si>
  <si>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</si>
  <si>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</si>
  <si>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</si>
  <si>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</si>
  <si>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</si>
  <si>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</si>
  <si>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</si>
  <si>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</si>
  <si>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</si>
  <si>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</si>
  <si>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</si>
  <si>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</si>
  <si>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</si>
  <si>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</si>
  <si>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</si>
  <si>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</si>
  <si>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</si>
  <si>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</si>
  <si>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</si>
  <si>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</si>
  <si>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</si>
  <si>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</si>
  <si>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</si>
  <si>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</si>
  <si>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</si>
  <si>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</si>
  <si>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</si>
  <si>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</si>
  <si>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</si>
  <si>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</si>
  <si>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</si>
  <si>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</si>
  <si>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</si>
  <si>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</si>
  <si>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</si>
  <si>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</si>
  <si>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</si>
  <si>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</si>
  <si>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</si>
  <si>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</si>
  <si>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</si>
  <si>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</si>
  <si>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</si>
  <si>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</si>
  <si>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</si>
  <si>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</si>
  <si>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</si>
  <si>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</si>
  <si>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</si>
  <si>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</si>
  <si>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</si>
  <si>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</si>
  <si>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</si>
  <si>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</si>
  <si>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</si>
  <si>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</si>
  <si>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</si>
  <si>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</si>
  <si>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</si>
  <si>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</si>
  <si>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</si>
  <si>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</si>
  <si>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</si>
  <si>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</si>
  <si>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</si>
  <si>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</si>
  <si>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</si>
  <si>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</si>
  <si>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</si>
  <si>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</si>
  <si>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</si>
  <si>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</si>
  <si>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</si>
  <si>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</si>
  <si>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</si>
  <si>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</si>
  <si>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</si>
  <si>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</si>
  <si>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</si>
  <si>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</si>
  <si>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</si>
  <si>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</si>
  <si>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</si>
  <si>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</si>
  <si>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</si>
  <si>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</si>
  <si>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</si>
  <si>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</si>
  <si>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</si>
  <si>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</si>
  <si>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</si>
  <si>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</si>
  <si>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</si>
  <si>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</si>
  <si>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</si>
  <si>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</si>
  <si>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</si>
  <si>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</si>
  <si>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</si>
  <si>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</si>
  <si>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</si>
  <si>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</si>
  <si>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</si>
  <si>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</si>
  <si>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</si>
  <si>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</si>
  <si>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</si>
  <si>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</si>
  <si>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</si>
  <si>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</si>
  <si>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</si>
  <si>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</si>
  <si>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</si>
  <si>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</si>
  <si>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</si>
  <si>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</si>
  <si>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</si>
  <si>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</si>
  <si>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</si>
  <si>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</si>
  <si>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</si>
  <si>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</si>
  <si>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</si>
  <si>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</si>
  <si>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</si>
  <si>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</si>
  <si>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</si>
  <si>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</si>
  <si>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</si>
  <si>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</si>
  <si>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</si>
  <si>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</si>
  <si>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</si>
  <si>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</si>
  <si>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</si>
  <si>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</si>
  <si>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</si>
  <si>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</si>
  <si>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</si>
  <si>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</si>
  <si>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</si>
  <si>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</si>
  <si>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</si>
  <si>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</si>
  <si>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</si>
  <si>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</si>
  <si>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</si>
  <si>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</si>
  <si>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</si>
  <si>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</si>
  <si>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</si>
  <si>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</si>
  <si>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</si>
  <si>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</si>
  <si>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</si>
  <si>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</si>
  <si>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</si>
  <si>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</si>
  <si>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</si>
  <si>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</si>
  <si>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</si>
  <si>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</si>
  <si>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</si>
  <si>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</si>
  <si>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</si>
  <si>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</si>
  <si>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</si>
  <si>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</si>
  <si>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</si>
  <si>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</si>
  <si>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</si>
  <si>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</si>
  <si>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</si>
  <si>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</si>
  <si>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</si>
  <si>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</si>
  <si>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</si>
  <si>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</si>
  <si>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</si>
  <si>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</si>
  <si>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</si>
  <si>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</si>
  <si>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</si>
  <si>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</si>
  <si>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</si>
  <si>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</si>
  <si>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</si>
  <si>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</si>
  <si>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</si>
  <si>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</si>
  <si>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</si>
  <si>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</si>
  <si>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</si>
  <si>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</si>
  <si>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</si>
  <si>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</si>
  <si>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</si>
  <si>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</si>
  <si>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</si>
  <si>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</si>
  <si>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</si>
  <si>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</si>
  <si>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</si>
  <si>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</si>
  <si>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</si>
  <si>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</si>
  <si>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</si>
  <si>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</si>
  <si>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</si>
  <si>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</si>
  <si>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</si>
  <si>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</si>
  <si>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</si>
  <si>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</si>
  <si>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</si>
  <si>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</si>
  <si>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</si>
  <si>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</si>
  <si>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</si>
  <si>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</si>
  <si>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</si>
  <si>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</si>
  <si>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</si>
  <si>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</si>
  <si>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</si>
  <si>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</si>
  <si>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</si>
  <si>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</si>
  <si>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</si>
  <si>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</si>
  <si>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</si>
  <si>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</si>
  <si>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</si>
  <si>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</si>
  <si>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</si>
  <si>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</si>
  <si>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</si>
  <si>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</si>
  <si>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</si>
  <si>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</si>
  <si>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</si>
  <si>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</si>
  <si>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</si>
  <si>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</si>
  <si>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</si>
  <si>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</si>
  <si>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</si>
  <si>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</si>
  <si>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</si>
  <si>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</si>
  <si>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</si>
  <si>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</si>
  <si>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</si>
  <si>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</si>
  <si>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</si>
  <si>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</si>
  <si>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</si>
  <si>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</si>
  <si>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</si>
  <si>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</si>
  <si>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</si>
  <si>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</si>
  <si>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</si>
  <si>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</si>
  <si>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</si>
  <si>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</si>
  <si>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</si>
  <si>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</si>
  <si>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</si>
  <si>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</si>
  <si>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</si>
  <si>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</si>
  <si>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</si>
  <si>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</si>
  <si>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</si>
  <si>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</si>
  <si>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</si>
  <si>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</si>
  <si>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</si>
  <si>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</si>
  <si>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</si>
  <si>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</si>
  <si>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</si>
  <si>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</si>
  <si>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</si>
  <si>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</si>
  <si>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</si>
  <si>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</si>
  <si>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</si>
  <si>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</si>
  <si>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</si>
  <si>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</si>
  <si>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</si>
  <si>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</si>
  <si>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</si>
  <si>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</si>
  <si>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</si>
  <si>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</si>
  <si>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</si>
  <si>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</si>
  <si>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</si>
  <si>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</si>
  <si>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</si>
  <si>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</si>
  <si>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</si>
  <si>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</si>
  <si>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</si>
  <si>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</si>
  <si>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</si>
  <si>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</si>
  <si>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</si>
  <si>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</si>
  <si>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</si>
  <si>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</si>
  <si>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</si>
  <si>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</si>
  <si>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</si>
  <si>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</si>
  <si>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</si>
  <si>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</si>
  <si>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</si>
  <si>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</si>
  <si>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</si>
  <si>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</si>
  <si>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</si>
  <si>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</si>
  <si>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</si>
  <si>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</si>
  <si>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</si>
  <si>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</si>
  <si>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</si>
  <si>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</si>
  <si>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</si>
  <si>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</si>
  <si>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</si>
  <si>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</si>
  <si>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</si>
  <si>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</si>
  <si>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</si>
  <si>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</si>
  <si>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</si>
  <si>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</si>
  <si>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</si>
  <si>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</si>
  <si>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</si>
  <si>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</si>
  <si>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</si>
  <si>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</si>
  <si>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</si>
  <si>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</si>
  <si>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</si>
  <si>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</si>
  <si>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</si>
  <si>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</si>
  <si>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</si>
  <si>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</si>
  <si>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</si>
  <si>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</si>
  <si>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</si>
  <si>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</si>
  <si>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</si>
  <si>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</si>
  <si>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</si>
  <si>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</si>
  <si>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</si>
  <si>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</si>
  <si>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</si>
  <si>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</si>
  <si>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</si>
  <si>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</si>
  <si>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</si>
  <si>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</si>
  <si>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</si>
  <si>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</si>
  <si>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</si>
  <si>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</si>
  <si>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</si>
  <si>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</si>
  <si>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</si>
  <si>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</si>
  <si>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</si>
  <si>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</si>
  <si>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</si>
  <si>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</si>
  <si>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</si>
  <si>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</si>
  <si>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</si>
  <si>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</si>
  <si>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</si>
  <si>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</si>
  <si>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</si>
  <si>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</si>
  <si>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</si>
  <si>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</si>
  <si>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</si>
  <si>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</si>
  <si>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</si>
  <si>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</si>
  <si>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</si>
  <si>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</si>
  <si>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</si>
  <si>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</si>
  <si>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</si>
  <si>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</si>
  <si>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</si>
  <si>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</si>
  <si>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</si>
  <si>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</si>
  <si>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</si>
  <si>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</si>
  <si>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</si>
  <si>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</si>
  <si>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</si>
  <si>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</si>
  <si>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</si>
  <si>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</si>
  <si>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</si>
  <si>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</si>
  <si>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</si>
  <si>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</si>
  <si>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</si>
  <si>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</si>
  <si>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</si>
  <si>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</si>
  <si>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</si>
  <si>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</si>
  <si>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</si>
  <si>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</si>
  <si>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</si>
  <si>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</si>
  <si>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</si>
  <si>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</si>
  <si>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</si>
  <si>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</si>
  <si>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</si>
  <si>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</si>
  <si>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</si>
  <si>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</si>
  <si>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</si>
  <si>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</si>
  <si>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</si>
  <si>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</si>
  <si>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</si>
  <si>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</si>
  <si>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</si>
  <si>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</si>
  <si>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</si>
  <si>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</si>
  <si>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</si>
  <si>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</si>
  <si>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</si>
  <si>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</si>
  <si>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</si>
  <si>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</si>
  <si>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</si>
  <si>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</si>
  <si>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</si>
  <si>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</si>
  <si>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</si>
  <si>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</si>
  <si>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</si>
  <si>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</si>
  <si>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</si>
  <si>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</si>
  <si>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</si>
  <si>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</si>
  <si>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</si>
  <si>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</si>
  <si>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</si>
  <si>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</si>
  <si>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</si>
  <si>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</si>
  <si>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</si>
  <si>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</si>
  <si>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</si>
  <si>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</si>
  <si>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</si>
  <si>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</si>
  <si>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</si>
  <si>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</si>
  <si>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</si>
  <si>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</si>
  <si>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</si>
  <si>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</si>
  <si>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</si>
  <si>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</si>
  <si>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</si>
  <si>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</si>
  <si>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</si>
  <si>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</si>
  <si>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</si>
  <si>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</si>
  <si>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</si>
  <si>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</si>
  <si>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</si>
  <si>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</si>
  <si>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</si>
  <si>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</si>
  <si>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</si>
  <si>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</si>
  <si>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</si>
  <si>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</si>
  <si>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</si>
  <si>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</si>
  <si>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</si>
  <si>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</si>
  <si>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</si>
  <si>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</si>
  <si>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</si>
  <si>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</si>
  <si>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</si>
  <si>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</si>
  <si>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</si>
  <si>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</si>
  <si>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</si>
  <si>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</si>
  <si>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</si>
  <si>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</si>
  <si>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</si>
  <si>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</si>
  <si>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</si>
  <si>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</si>
  <si>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</si>
  <si>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</si>
  <si>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</si>
  <si>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</si>
  <si>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</si>
  <si>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</si>
  <si>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</si>
  <si>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</si>
  <si>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</si>
  <si>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</si>
  <si>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</si>
  <si>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</si>
  <si>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</si>
  <si>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</si>
  <si>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</si>
  <si>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</si>
  <si>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</si>
  <si>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</si>
  <si>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</si>
  <si>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</si>
  <si>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</si>
  <si>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</si>
  <si>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</si>
  <si>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</si>
  <si>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</si>
  <si>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</si>
  <si>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</si>
  <si>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</si>
  <si>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</si>
  <si>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</si>
  <si>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</si>
  <si>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</si>
  <si>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</si>
  <si>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</si>
  <si>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</si>
  <si>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</si>
  <si>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</si>
  <si>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</si>
  <si>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</si>
  <si>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</si>
  <si>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</si>
  <si>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</si>
  <si>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</si>
  <si>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</si>
  <si>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</si>
  <si>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</si>
  <si>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</si>
  <si>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</si>
  <si>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</si>
  <si>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</si>
  <si>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</si>
  <si>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</si>
  <si>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</si>
  <si>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</si>
  <si>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</si>
  <si>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</si>
  <si>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</si>
  <si>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</si>
  <si>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</si>
  <si>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</si>
  <si>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</si>
  <si>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</si>
  <si>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</si>
  <si>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</si>
  <si>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</si>
  <si>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</si>
  <si>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</si>
  <si>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</si>
  <si>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</si>
  <si>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</si>
  <si>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</si>
  <si>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</si>
  <si>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</si>
  <si>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</si>
  <si>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</si>
  <si>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</si>
  <si>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</si>
  <si>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</si>
  <si>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</si>
  <si>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</si>
  <si>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</si>
  <si>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</si>
  <si>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</si>
  <si>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</si>
  <si>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</si>
  <si>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</si>
  <si>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</si>
  <si>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</si>
  <si>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</si>
  <si>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</si>
  <si>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</si>
  <si>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</si>
  <si>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</si>
  <si>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</si>
  <si>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</si>
  <si>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</si>
  <si>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</si>
  <si>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</si>
  <si>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</si>
  <si>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</si>
  <si>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</si>
  <si>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</si>
  <si>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</si>
  <si>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</si>
  <si>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</si>
  <si>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</si>
  <si>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</si>
  <si>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</si>
  <si>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</si>
  <si>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</si>
  <si>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</si>
  <si>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</si>
  <si>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</si>
  <si>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</si>
  <si>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</si>
  <si>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</si>
  <si>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</si>
  <si>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</si>
  <si>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</si>
  <si>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</si>
  <si>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</si>
  <si>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</si>
  <si>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</si>
  <si>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</si>
  <si>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</si>
  <si>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</si>
  <si>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</si>
  <si>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</si>
  <si>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</si>
  <si>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</si>
  <si>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</si>
  <si>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</si>
  <si>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</si>
  <si>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</si>
  <si>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</si>
  <si>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</si>
  <si>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</si>
  <si>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</si>
  <si>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</si>
  <si>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</si>
  <si>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</si>
  <si>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</si>
  <si>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</si>
  <si>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</si>
  <si>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</si>
  <si>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</si>
  <si>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</si>
  <si>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</si>
  <si>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</si>
  <si>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</si>
  <si>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</si>
  <si>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</si>
  <si>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</si>
  <si>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</si>
  <si>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</si>
  <si>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</si>
  <si>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</si>
  <si>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</si>
  <si>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</si>
  <si>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</si>
  <si>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</si>
  <si>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</si>
  <si>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</si>
  <si>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</si>
  <si>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</si>
  <si>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</si>
  <si>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</si>
  <si>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</si>
  <si>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</si>
  <si>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</si>
  <si>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</si>
  <si>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</si>
  <si>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</si>
  <si>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</si>
  <si>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</si>
  <si>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</si>
  <si>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</si>
  <si>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</si>
  <si>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</si>
  <si>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</si>
  <si>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</si>
  <si>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</si>
  <si>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</si>
  <si>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</si>
  <si>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</si>
  <si>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</si>
  <si>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</si>
  <si>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</si>
  <si>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</si>
  <si>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</si>
  <si>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</si>
  <si>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</si>
  <si>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</si>
  <si>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</si>
  <si>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</si>
  <si>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</si>
  <si>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</si>
  <si>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</si>
  <si>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</si>
  <si>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</si>
  <si>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</si>
  <si>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</si>
  <si>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</si>
  <si>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</si>
  <si>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</si>
  <si>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</si>
  <si>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</si>
  <si>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</si>
  <si>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</si>
  <si>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</si>
  <si>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</si>
  <si>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</si>
  <si>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</si>
  <si>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</si>
  <si>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VIDOVEC</t>
  </si>
  <si>
    <t>ŠKOLSKA 4</t>
  </si>
  <si>
    <t>Mira Bočkaj</t>
  </si>
  <si>
    <t>042741307</t>
  </si>
  <si>
    <t>mira.bockaj@skole.hr</t>
  </si>
  <si>
    <t>vidovec@os-vidovec.skole.hr</t>
  </si>
  <si>
    <t>PREDRAG MAŠIĆ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</si>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</sst>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7399899</v>
      </c>
      <c r="D2" s="63">
        <f>PRRAS!E12</f>
        <v>7921070</v>
      </c>
      <c r="E2" s="63"/>
      <c r="F2" s="63"/>
      <c r="G2" s="64">
        <f t="shared" ref="G2:G65" si="0">(B2/1000)*(C2*1+D2*2)</f>
        <v>23242.039000000001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14111</v>
      </c>
      <c r="L10" s="50">
        <f>INT(VALUE(RefStr!B6))</f>
        <v>14111</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03005992</v>
      </c>
      <c r="L11" s="50">
        <f>INT(VALUE(RefStr!B8))</f>
        <v>3005992</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VIDOVEC</v>
      </c>
      <c r="L12" s="50">
        <f>LEN(Skriveni!K12)</f>
        <v>21</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42205</v>
      </c>
      <c r="L13" s="50">
        <f>INT(VALUE(RefStr!B12))</f>
        <v>42205</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VIDOVEC</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ŠKOLSKA 4</v>
      </c>
      <c r="L15" s="50">
        <f>LEN(Skriveni!K15)</f>
        <v>9</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484</v>
      </c>
      <c r="L19" s="50">
        <f>INT(VALUE(RefStr!B22))</f>
        <v>484</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05</v>
      </c>
      <c r="L20" s="50">
        <f>IF(ISERROR(RefStr!H2),0,INT(VALUE(RefStr!H2)))</f>
        <v>5</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82627473367</v>
      </c>
      <c r="L21" s="50">
        <f>INT(VALUE(RefStr!K14))</f>
        <v>82627473367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Mira Bočkaj</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042741307</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042741307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mira.bockaj@skole.hr</v>
      </c>
      <c r="L25" s="50">
        <f>LEN(RefStr!H29)</f>
        <v>20</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vidovec@os-vidovec.skole.hr</v>
      </c>
      <c r="L26" s="50">
        <f>LEN(RefStr!H31)</f>
        <v>27</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PREDRAG MAŠIĆ</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167.837.083,49</v>
      </c>
      <c r="L28" s="50">
        <f>SUM(G2:G1561)</f>
        <v>167837083.4869999</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126527537.52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29425482.979999989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11077839.837000001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806223.14999999991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5857062</v>
      </c>
      <c r="D46" s="58">
        <f>PRRAS!E56</f>
        <v>6316056</v>
      </c>
      <c r="E46" s="58">
        <v>0</v>
      </c>
      <c r="F46" s="58">
        <v>0</v>
      </c>
      <c r="G46" s="59">
        <f t="shared" si="0"/>
        <v>832012.83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25056</v>
      </c>
      <c r="D58" s="58">
        <f>PRRAS!E68</f>
        <v>7314</v>
      </c>
      <c r="E58" s="58">
        <v>0</v>
      </c>
      <c r="F58" s="58">
        <v>0</v>
      </c>
      <c r="G58" s="59">
        <f t="shared" si="0"/>
        <v>2261.9880000000003</v>
      </c>
      <c r="H58" s="59">
        <f t="shared" si="1"/>
        <v>0</v>
      </c>
      <c r="I58" s="60">
        <v>0</v>
      </c>
    </row>
    <row r="59" spans="1:9" x14ac:dyDescent="0.2">
      <c r="A59" s="57">
        <v>151</v>
      </c>
      <c r="B59" s="58">
        <f>PRRAS!C69</f>
        <v>58</v>
      </c>
      <c r="C59" s="58">
        <f>PRRAS!D69</f>
        <v>25056</v>
      </c>
      <c r="D59" s="58">
        <f>PRRAS!E69</f>
        <v>7314</v>
      </c>
      <c r="E59" s="58">
        <v>0</v>
      </c>
      <c r="F59" s="58">
        <v>0</v>
      </c>
      <c r="G59" s="59">
        <f t="shared" si="0"/>
        <v>2301.672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5714999</v>
      </c>
      <c r="D64" s="58">
        <f>PRRAS!E74</f>
        <v>6105721</v>
      </c>
      <c r="E64" s="58">
        <v>0</v>
      </c>
      <c r="F64" s="58">
        <v>0</v>
      </c>
      <c r="G64" s="59">
        <f t="shared" si="0"/>
        <v>1129365.7830000001</v>
      </c>
      <c r="H64" s="59">
        <f t="shared" si="1"/>
        <v>0</v>
      </c>
      <c r="I64" s="60">
        <v>0</v>
      </c>
    </row>
    <row r="65" spans="1:9" x14ac:dyDescent="0.2">
      <c r="A65" s="57">
        <v>151</v>
      </c>
      <c r="B65" s="58">
        <f>PRRAS!C75</f>
        <v>64</v>
      </c>
      <c r="C65" s="58">
        <f>PRRAS!D75</f>
        <v>5714999</v>
      </c>
      <c r="D65" s="58">
        <f>PRRAS!E75</f>
        <v>6105721</v>
      </c>
      <c r="E65" s="58">
        <v>0</v>
      </c>
      <c r="F65" s="58">
        <v>0</v>
      </c>
      <c r="G65" s="59">
        <f t="shared" si="0"/>
        <v>1147292.2239999999</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117007</v>
      </c>
      <c r="D67" s="58">
        <f>PRRAS!E77</f>
        <v>145715</v>
      </c>
      <c r="E67" s="58">
        <v>0</v>
      </c>
      <c r="F67" s="58">
        <v>0</v>
      </c>
      <c r="G67" s="59">
        <f t="shared" si="2"/>
        <v>26956.842000000001</v>
      </c>
      <c r="H67" s="59">
        <f t="shared" si="3"/>
        <v>0</v>
      </c>
      <c r="I67" s="60">
        <v>0</v>
      </c>
    </row>
    <row r="68" spans="1:9" x14ac:dyDescent="0.2">
      <c r="A68" s="57">
        <v>151</v>
      </c>
      <c r="B68" s="58">
        <f>PRRAS!C78</f>
        <v>67</v>
      </c>
      <c r="C68" s="58">
        <f>PRRAS!D78</f>
        <v>117007</v>
      </c>
      <c r="D68" s="58">
        <f>PRRAS!E78</f>
        <v>36604</v>
      </c>
      <c r="E68" s="58">
        <v>0</v>
      </c>
      <c r="F68" s="58">
        <v>0</v>
      </c>
      <c r="G68" s="59">
        <f t="shared" si="2"/>
        <v>12744.405000000001</v>
      </c>
      <c r="H68" s="59">
        <f t="shared" si="3"/>
        <v>0</v>
      </c>
      <c r="I68" s="60">
        <v>0</v>
      </c>
    </row>
    <row r="69" spans="1:9" x14ac:dyDescent="0.2">
      <c r="A69" s="57">
        <v>151</v>
      </c>
      <c r="B69" s="58">
        <f>PRRAS!C79</f>
        <v>68</v>
      </c>
      <c r="C69" s="58">
        <f>PRRAS!D79</f>
        <v>0</v>
      </c>
      <c r="D69" s="58">
        <f>PRRAS!E79</f>
        <v>109111</v>
      </c>
      <c r="E69" s="58">
        <v>0</v>
      </c>
      <c r="F69" s="58">
        <v>0</v>
      </c>
      <c r="G69" s="59">
        <f t="shared" si="2"/>
        <v>14839.096000000001</v>
      </c>
      <c r="H69" s="59">
        <f t="shared" si="3"/>
        <v>0</v>
      </c>
      <c r="I69" s="60">
        <v>0</v>
      </c>
    </row>
    <row r="70" spans="1:9" x14ac:dyDescent="0.2">
      <c r="A70" s="57">
        <v>151</v>
      </c>
      <c r="B70" s="58">
        <f>PRRAS!C80</f>
        <v>69</v>
      </c>
      <c r="C70" s="58">
        <f>PRRAS!D80</f>
        <v>0</v>
      </c>
      <c r="D70" s="58">
        <f>PRRAS!E80</f>
        <v>57306</v>
      </c>
      <c r="E70" s="58">
        <v>0</v>
      </c>
      <c r="F70" s="58">
        <v>0</v>
      </c>
      <c r="G70" s="59">
        <f t="shared" si="2"/>
        <v>7908.228000000001</v>
      </c>
      <c r="H70" s="59">
        <f t="shared" si="3"/>
        <v>0</v>
      </c>
      <c r="I70" s="60">
        <v>0</v>
      </c>
    </row>
    <row r="71" spans="1:9" x14ac:dyDescent="0.2">
      <c r="A71" s="57">
        <v>151</v>
      </c>
      <c r="B71" s="58">
        <f>PRRAS!C81</f>
        <v>70</v>
      </c>
      <c r="C71" s="58">
        <f>PRRAS!D81</f>
        <v>0</v>
      </c>
      <c r="D71" s="58">
        <f>PRRAS!E81</f>
        <v>1134</v>
      </c>
      <c r="E71" s="58">
        <v>0</v>
      </c>
      <c r="F71" s="58">
        <v>0</v>
      </c>
      <c r="G71" s="59">
        <f t="shared" si="2"/>
        <v>158.76000000000002</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56172</v>
      </c>
      <c r="E73" s="58">
        <v>0</v>
      </c>
      <c r="F73" s="58">
        <v>0</v>
      </c>
      <c r="G73" s="59">
        <f t="shared" si="2"/>
        <v>8088.7679999999991</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1131</v>
      </c>
      <c r="D75" s="58">
        <f>PRRAS!E85</f>
        <v>805</v>
      </c>
      <c r="E75" s="58">
        <v>0</v>
      </c>
      <c r="F75" s="58">
        <v>0</v>
      </c>
      <c r="G75" s="59">
        <f t="shared" si="2"/>
        <v>202.834</v>
      </c>
      <c r="H75" s="59">
        <f t="shared" si="3"/>
        <v>0</v>
      </c>
      <c r="I75" s="60">
        <v>0</v>
      </c>
    </row>
    <row r="76" spans="1:9" x14ac:dyDescent="0.2">
      <c r="A76" s="57">
        <v>151</v>
      </c>
      <c r="B76" s="58">
        <f>PRRAS!C86</f>
        <v>75</v>
      </c>
      <c r="C76" s="58">
        <f>PRRAS!D86</f>
        <v>1131</v>
      </c>
      <c r="D76" s="58">
        <f>PRRAS!E86</f>
        <v>805</v>
      </c>
      <c r="E76" s="58">
        <v>0</v>
      </c>
      <c r="F76" s="58">
        <v>0</v>
      </c>
      <c r="G76" s="59">
        <f t="shared" si="2"/>
        <v>205.57499999999999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1131</v>
      </c>
      <c r="D78" s="58">
        <f>PRRAS!E88</f>
        <v>805</v>
      </c>
      <c r="E78" s="58">
        <v>0</v>
      </c>
      <c r="F78" s="58">
        <v>0</v>
      </c>
      <c r="G78" s="59">
        <f t="shared" si="2"/>
        <v>211.05699999999999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495549</v>
      </c>
      <c r="D106" s="58">
        <f>PRRAS!E116</f>
        <v>380901</v>
      </c>
      <c r="E106" s="58">
        <v>0</v>
      </c>
      <c r="F106" s="58">
        <v>0</v>
      </c>
      <c r="G106" s="59">
        <f t="shared" si="2"/>
        <v>132021.85499999998</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495549</v>
      </c>
      <c r="D112" s="58">
        <f>PRRAS!E122</f>
        <v>380901</v>
      </c>
      <c r="E112" s="58">
        <v>0</v>
      </c>
      <c r="F112" s="58">
        <v>0</v>
      </c>
      <c r="G112" s="59">
        <f t="shared" si="2"/>
        <v>139565.96100000001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495549</v>
      </c>
      <c r="D117" s="58">
        <f>PRRAS!E127</f>
        <v>380901</v>
      </c>
      <c r="E117" s="58">
        <v>0</v>
      </c>
      <c r="F117" s="58">
        <v>0</v>
      </c>
      <c r="G117" s="59">
        <f t="shared" si="2"/>
        <v>145852.71600000001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39850</v>
      </c>
      <c r="D124" s="58">
        <f>PRRAS!E134</f>
        <v>35036</v>
      </c>
      <c r="E124" s="58">
        <v>0</v>
      </c>
      <c r="F124" s="58">
        <v>0</v>
      </c>
      <c r="G124" s="59">
        <f t="shared" si="2"/>
        <v>13520.405999999999</v>
      </c>
      <c r="H124" s="59">
        <f t="shared" si="3"/>
        <v>0</v>
      </c>
      <c r="I124" s="60">
        <v>0</v>
      </c>
    </row>
    <row r="125" spans="1:9" x14ac:dyDescent="0.2">
      <c r="A125" s="57">
        <v>151</v>
      </c>
      <c r="B125" s="58">
        <f>PRRAS!C135</f>
        <v>124</v>
      </c>
      <c r="C125" s="58">
        <f>PRRAS!D135</f>
        <v>35436</v>
      </c>
      <c r="D125" s="58">
        <f>PRRAS!E135</f>
        <v>28586</v>
      </c>
      <c r="E125" s="58">
        <v>0</v>
      </c>
      <c r="F125" s="58">
        <v>0</v>
      </c>
      <c r="G125" s="59">
        <f t="shared" si="2"/>
        <v>11483.392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35436</v>
      </c>
      <c r="D127" s="58">
        <f>PRRAS!E137</f>
        <v>28586</v>
      </c>
      <c r="E127" s="58">
        <v>0</v>
      </c>
      <c r="F127" s="58">
        <v>0</v>
      </c>
      <c r="G127" s="59">
        <f t="shared" si="2"/>
        <v>11668.608</v>
      </c>
      <c r="H127" s="59">
        <f t="shared" si="3"/>
        <v>0</v>
      </c>
      <c r="I127" s="60">
        <v>0</v>
      </c>
    </row>
    <row r="128" spans="1:9" x14ac:dyDescent="0.2">
      <c r="A128" s="57">
        <v>151</v>
      </c>
      <c r="B128" s="58">
        <f>PRRAS!C138</f>
        <v>127</v>
      </c>
      <c r="C128" s="58">
        <f>PRRAS!D138</f>
        <v>4414</v>
      </c>
      <c r="D128" s="58">
        <f>PRRAS!E138</f>
        <v>6450</v>
      </c>
      <c r="E128" s="58">
        <v>0</v>
      </c>
      <c r="F128" s="58">
        <v>0</v>
      </c>
      <c r="G128" s="59">
        <f t="shared" si="2"/>
        <v>2198.8780000000002</v>
      </c>
      <c r="H128" s="59">
        <f t="shared" si="3"/>
        <v>0</v>
      </c>
      <c r="I128" s="60">
        <v>0</v>
      </c>
    </row>
    <row r="129" spans="1:9" x14ac:dyDescent="0.2">
      <c r="A129" s="57">
        <v>151</v>
      </c>
      <c r="B129" s="58">
        <f>PRRAS!C139</f>
        <v>128</v>
      </c>
      <c r="C129" s="58">
        <f>PRRAS!D139</f>
        <v>4414</v>
      </c>
      <c r="D129" s="58">
        <f>PRRAS!E139</f>
        <v>6450</v>
      </c>
      <c r="E129" s="58">
        <v>0</v>
      </c>
      <c r="F129" s="58">
        <v>0</v>
      </c>
      <c r="G129" s="59">
        <f t="shared" si="2"/>
        <v>2216.192</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1006307</v>
      </c>
      <c r="D131" s="58">
        <f>PRRAS!E141</f>
        <v>1188272</v>
      </c>
      <c r="E131" s="58">
        <v>0</v>
      </c>
      <c r="F131" s="58">
        <v>0</v>
      </c>
      <c r="G131" s="59">
        <f t="shared" si="4"/>
        <v>439770.63</v>
      </c>
      <c r="H131" s="59">
        <f t="shared" si="5"/>
        <v>0</v>
      </c>
      <c r="I131" s="60">
        <v>0</v>
      </c>
    </row>
    <row r="132" spans="1:9" x14ac:dyDescent="0.2">
      <c r="A132" s="57">
        <v>151</v>
      </c>
      <c r="B132" s="58">
        <f>PRRAS!C142</f>
        <v>131</v>
      </c>
      <c r="C132" s="58">
        <f>PRRAS!D142</f>
        <v>1006307</v>
      </c>
      <c r="D132" s="58">
        <f>PRRAS!E142</f>
        <v>1188272</v>
      </c>
      <c r="E132" s="58">
        <v>0</v>
      </c>
      <c r="F132" s="58">
        <v>0</v>
      </c>
      <c r="G132" s="59">
        <f t="shared" si="4"/>
        <v>443153.48100000003</v>
      </c>
      <c r="H132" s="59">
        <f t="shared" si="5"/>
        <v>0</v>
      </c>
      <c r="I132" s="60">
        <v>0</v>
      </c>
    </row>
    <row r="133" spans="1:9" x14ac:dyDescent="0.2">
      <c r="A133" s="57">
        <v>151</v>
      </c>
      <c r="B133" s="58">
        <f>PRRAS!C143</f>
        <v>132</v>
      </c>
      <c r="C133" s="58">
        <f>PRRAS!D143</f>
        <v>1006307</v>
      </c>
      <c r="D133" s="58">
        <f>PRRAS!E143</f>
        <v>1188272</v>
      </c>
      <c r="E133" s="58">
        <v>0</v>
      </c>
      <c r="F133" s="58">
        <v>0</v>
      </c>
      <c r="G133" s="59">
        <f t="shared" si="4"/>
        <v>446536.33199999999</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7103809</v>
      </c>
      <c r="D149" s="58">
        <f>PRRAS!E159</f>
        <v>7349702</v>
      </c>
      <c r="E149" s="58">
        <v>0</v>
      </c>
      <c r="F149" s="58">
        <v>0</v>
      </c>
      <c r="G149" s="59">
        <f t="shared" si="4"/>
        <v>3226875.5239999997</v>
      </c>
      <c r="H149" s="59">
        <f t="shared" si="5"/>
        <v>0</v>
      </c>
      <c r="I149" s="60">
        <v>0</v>
      </c>
    </row>
    <row r="150" spans="1:9" x14ac:dyDescent="0.2">
      <c r="A150" s="57">
        <v>151</v>
      </c>
      <c r="B150" s="58">
        <f>PRRAS!C160</f>
        <v>149</v>
      </c>
      <c r="C150" s="58">
        <f>PRRAS!D160</f>
        <v>5541734</v>
      </c>
      <c r="D150" s="58">
        <f>PRRAS!E160</f>
        <v>5696301</v>
      </c>
      <c r="E150" s="58">
        <v>0</v>
      </c>
      <c r="F150" s="58">
        <v>0</v>
      </c>
      <c r="G150" s="59">
        <f t="shared" si="4"/>
        <v>2523216.0639999998</v>
      </c>
      <c r="H150" s="59">
        <f t="shared" si="5"/>
        <v>0</v>
      </c>
      <c r="I150" s="60">
        <v>0</v>
      </c>
    </row>
    <row r="151" spans="1:9" x14ac:dyDescent="0.2">
      <c r="A151" s="57">
        <v>151</v>
      </c>
      <c r="B151" s="58">
        <f>PRRAS!C161</f>
        <v>150</v>
      </c>
      <c r="C151" s="58">
        <f>PRRAS!D161</f>
        <v>4506024</v>
      </c>
      <c r="D151" s="58">
        <f>PRRAS!E161</f>
        <v>4668181</v>
      </c>
      <c r="E151" s="58">
        <v>0</v>
      </c>
      <c r="F151" s="58">
        <v>0</v>
      </c>
      <c r="G151" s="59">
        <f t="shared" si="4"/>
        <v>2076357.9</v>
      </c>
      <c r="H151" s="59">
        <f t="shared" si="5"/>
        <v>0</v>
      </c>
      <c r="I151" s="60">
        <v>0</v>
      </c>
    </row>
    <row r="152" spans="1:9" x14ac:dyDescent="0.2">
      <c r="A152" s="57">
        <v>151</v>
      </c>
      <c r="B152" s="58">
        <f>PRRAS!C162</f>
        <v>151</v>
      </c>
      <c r="C152" s="58">
        <f>PRRAS!D162</f>
        <v>4442116</v>
      </c>
      <c r="D152" s="58">
        <f>PRRAS!E162</f>
        <v>4603958</v>
      </c>
      <c r="E152" s="58">
        <v>0</v>
      </c>
      <c r="F152" s="58">
        <v>0</v>
      </c>
      <c r="G152" s="59">
        <f t="shared" si="4"/>
        <v>2061154.8319999999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45287</v>
      </c>
      <c r="D154" s="58">
        <f>PRRAS!E164</f>
        <v>46227</v>
      </c>
      <c r="E154" s="58">
        <v>0</v>
      </c>
      <c r="F154" s="58">
        <v>0</v>
      </c>
      <c r="G154" s="59">
        <f t="shared" si="4"/>
        <v>21074.373</v>
      </c>
      <c r="H154" s="59">
        <f t="shared" si="5"/>
        <v>0</v>
      </c>
      <c r="I154" s="60">
        <v>0</v>
      </c>
    </row>
    <row r="155" spans="1:9" x14ac:dyDescent="0.2">
      <c r="A155" s="57">
        <v>151</v>
      </c>
      <c r="B155" s="58">
        <f>PRRAS!C165</f>
        <v>154</v>
      </c>
      <c r="C155" s="58">
        <f>PRRAS!D165</f>
        <v>18621</v>
      </c>
      <c r="D155" s="58">
        <f>PRRAS!E165</f>
        <v>17996</v>
      </c>
      <c r="E155" s="58">
        <v>0</v>
      </c>
      <c r="F155" s="58">
        <v>0</v>
      </c>
      <c r="G155" s="59">
        <f t="shared" si="4"/>
        <v>8410.402</v>
      </c>
      <c r="H155" s="59">
        <f t="shared" si="5"/>
        <v>0</v>
      </c>
      <c r="I155" s="60">
        <v>0</v>
      </c>
    </row>
    <row r="156" spans="1:9" x14ac:dyDescent="0.2">
      <c r="A156" s="57">
        <v>151</v>
      </c>
      <c r="B156" s="58">
        <f>PRRAS!C166</f>
        <v>155</v>
      </c>
      <c r="C156" s="58">
        <f>PRRAS!D166</f>
        <v>262467</v>
      </c>
      <c r="D156" s="58">
        <f>PRRAS!E166</f>
        <v>248310</v>
      </c>
      <c r="E156" s="58">
        <v>0</v>
      </c>
      <c r="F156" s="58">
        <v>0</v>
      </c>
      <c r="G156" s="59">
        <f t="shared" si="4"/>
        <v>117658.485</v>
      </c>
      <c r="H156" s="59">
        <f t="shared" si="5"/>
        <v>0</v>
      </c>
      <c r="I156" s="60">
        <v>0</v>
      </c>
    </row>
    <row r="157" spans="1:9" x14ac:dyDescent="0.2">
      <c r="A157" s="57">
        <v>151</v>
      </c>
      <c r="B157" s="58">
        <f>PRRAS!C167</f>
        <v>156</v>
      </c>
      <c r="C157" s="58">
        <f>PRRAS!D167</f>
        <v>773243</v>
      </c>
      <c r="D157" s="58">
        <f>PRRAS!E167</f>
        <v>779810</v>
      </c>
      <c r="E157" s="58">
        <v>0</v>
      </c>
      <c r="F157" s="58">
        <v>0</v>
      </c>
      <c r="G157" s="59">
        <f t="shared" si="4"/>
        <v>363926.62800000003</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696818</v>
      </c>
      <c r="D159" s="58">
        <f>PRRAS!E169</f>
        <v>702736</v>
      </c>
      <c r="E159" s="58">
        <v>0</v>
      </c>
      <c r="F159" s="58">
        <v>0</v>
      </c>
      <c r="G159" s="59">
        <f t="shared" si="4"/>
        <v>332161.82</v>
      </c>
      <c r="H159" s="59">
        <f t="shared" si="5"/>
        <v>0</v>
      </c>
      <c r="I159" s="60">
        <v>0</v>
      </c>
    </row>
    <row r="160" spans="1:9" x14ac:dyDescent="0.2">
      <c r="A160" s="57">
        <v>151</v>
      </c>
      <c r="B160" s="58">
        <f>PRRAS!C170</f>
        <v>159</v>
      </c>
      <c r="C160" s="58">
        <f>PRRAS!D170</f>
        <v>76425</v>
      </c>
      <c r="D160" s="58">
        <f>PRRAS!E170</f>
        <v>77074</v>
      </c>
      <c r="E160" s="58">
        <v>0</v>
      </c>
      <c r="F160" s="58">
        <v>0</v>
      </c>
      <c r="G160" s="59">
        <f t="shared" si="4"/>
        <v>36661.107000000004</v>
      </c>
      <c r="H160" s="59">
        <f t="shared" si="5"/>
        <v>0</v>
      </c>
      <c r="I160" s="60">
        <v>0</v>
      </c>
    </row>
    <row r="161" spans="1:9" x14ac:dyDescent="0.2">
      <c r="A161" s="57">
        <v>151</v>
      </c>
      <c r="B161" s="58">
        <f>PRRAS!C171</f>
        <v>160</v>
      </c>
      <c r="C161" s="58">
        <f>PRRAS!D171</f>
        <v>1554671</v>
      </c>
      <c r="D161" s="58">
        <f>PRRAS!E171</f>
        <v>1645590</v>
      </c>
      <c r="E161" s="58">
        <v>0</v>
      </c>
      <c r="F161" s="58">
        <v>0</v>
      </c>
      <c r="G161" s="59">
        <f t="shared" si="4"/>
        <v>775336.16</v>
      </c>
      <c r="H161" s="59">
        <f t="shared" si="5"/>
        <v>0</v>
      </c>
      <c r="I161" s="60">
        <v>0</v>
      </c>
    </row>
    <row r="162" spans="1:9" x14ac:dyDescent="0.2">
      <c r="A162" s="57">
        <v>151</v>
      </c>
      <c r="B162" s="58">
        <f>PRRAS!C172</f>
        <v>161</v>
      </c>
      <c r="C162" s="58">
        <f>PRRAS!D172</f>
        <v>244661</v>
      </c>
      <c r="D162" s="58">
        <f>PRRAS!E172</f>
        <v>342740</v>
      </c>
      <c r="E162" s="58">
        <v>0</v>
      </c>
      <c r="F162" s="58">
        <v>0</v>
      </c>
      <c r="G162" s="59">
        <f t="shared" si="4"/>
        <v>149752.701</v>
      </c>
      <c r="H162" s="59">
        <f t="shared" si="5"/>
        <v>0</v>
      </c>
      <c r="I162" s="60">
        <v>0</v>
      </c>
    </row>
    <row r="163" spans="1:9" x14ac:dyDescent="0.2">
      <c r="A163" s="57">
        <v>151</v>
      </c>
      <c r="B163" s="58">
        <f>PRRAS!C173</f>
        <v>162</v>
      </c>
      <c r="C163" s="58">
        <f>PRRAS!D173</f>
        <v>87097</v>
      </c>
      <c r="D163" s="58">
        <f>PRRAS!E173</f>
        <v>60154</v>
      </c>
      <c r="E163" s="58">
        <v>0</v>
      </c>
      <c r="F163" s="58">
        <v>0</v>
      </c>
      <c r="G163" s="59">
        <f t="shared" si="4"/>
        <v>33599.61</v>
      </c>
      <c r="H163" s="59">
        <f t="shared" si="5"/>
        <v>0</v>
      </c>
      <c r="I163" s="60">
        <v>0</v>
      </c>
    </row>
    <row r="164" spans="1:9" x14ac:dyDescent="0.2">
      <c r="A164" s="57">
        <v>151</v>
      </c>
      <c r="B164" s="58">
        <f>PRRAS!C174</f>
        <v>163</v>
      </c>
      <c r="C164" s="58">
        <f>PRRAS!D174</f>
        <v>133711</v>
      </c>
      <c r="D164" s="58">
        <f>PRRAS!E174</f>
        <v>261487</v>
      </c>
      <c r="E164" s="58">
        <v>0</v>
      </c>
      <c r="F164" s="58">
        <v>0</v>
      </c>
      <c r="G164" s="59">
        <f t="shared" si="4"/>
        <v>107039.655</v>
      </c>
      <c r="H164" s="59">
        <f t="shared" si="5"/>
        <v>0</v>
      </c>
      <c r="I164" s="60">
        <v>0</v>
      </c>
    </row>
    <row r="165" spans="1:9" x14ac:dyDescent="0.2">
      <c r="A165" s="57">
        <v>151</v>
      </c>
      <c r="B165" s="58">
        <f>PRRAS!C175</f>
        <v>164</v>
      </c>
      <c r="C165" s="58">
        <f>PRRAS!D175</f>
        <v>5941</v>
      </c>
      <c r="D165" s="58">
        <f>PRRAS!E175</f>
        <v>6432</v>
      </c>
      <c r="E165" s="58">
        <v>0</v>
      </c>
      <c r="F165" s="58">
        <v>0</v>
      </c>
      <c r="G165" s="59">
        <f t="shared" si="4"/>
        <v>3084.02</v>
      </c>
      <c r="H165" s="59">
        <f t="shared" si="5"/>
        <v>0</v>
      </c>
      <c r="I165" s="60">
        <v>0</v>
      </c>
    </row>
    <row r="166" spans="1:9" x14ac:dyDescent="0.2">
      <c r="A166" s="57">
        <v>151</v>
      </c>
      <c r="B166" s="58">
        <f>PRRAS!C176</f>
        <v>165</v>
      </c>
      <c r="C166" s="58">
        <f>PRRAS!D176</f>
        <v>17912</v>
      </c>
      <c r="D166" s="58">
        <f>PRRAS!E176</f>
        <v>14667</v>
      </c>
      <c r="E166" s="58">
        <v>0</v>
      </c>
      <c r="F166" s="58">
        <v>0</v>
      </c>
      <c r="G166" s="59">
        <f t="shared" si="4"/>
        <v>7795.59</v>
      </c>
      <c r="H166" s="59">
        <f t="shared" si="5"/>
        <v>0</v>
      </c>
      <c r="I166" s="60">
        <v>0</v>
      </c>
    </row>
    <row r="167" spans="1:9" x14ac:dyDescent="0.2">
      <c r="A167" s="57">
        <v>151</v>
      </c>
      <c r="B167" s="58">
        <f>PRRAS!C177</f>
        <v>166</v>
      </c>
      <c r="C167" s="58">
        <f>PRRAS!D177</f>
        <v>858308</v>
      </c>
      <c r="D167" s="58">
        <f>PRRAS!E177</f>
        <v>898835</v>
      </c>
      <c r="E167" s="58">
        <v>0</v>
      </c>
      <c r="F167" s="58">
        <v>0</v>
      </c>
      <c r="G167" s="59">
        <f t="shared" si="4"/>
        <v>440892.348</v>
      </c>
      <c r="H167" s="59">
        <f t="shared" si="5"/>
        <v>0</v>
      </c>
      <c r="I167" s="60">
        <v>0</v>
      </c>
    </row>
    <row r="168" spans="1:9" x14ac:dyDescent="0.2">
      <c r="A168" s="57">
        <v>151</v>
      </c>
      <c r="B168" s="58">
        <f>PRRAS!C178</f>
        <v>167</v>
      </c>
      <c r="C168" s="58">
        <f>PRRAS!D178</f>
        <v>121432</v>
      </c>
      <c r="D168" s="58">
        <f>PRRAS!E178</f>
        <v>116196</v>
      </c>
      <c r="E168" s="58">
        <v>0</v>
      </c>
      <c r="F168" s="58">
        <v>0</v>
      </c>
      <c r="G168" s="59">
        <f t="shared" si="4"/>
        <v>59088.608</v>
      </c>
      <c r="H168" s="59">
        <f t="shared" si="5"/>
        <v>0</v>
      </c>
      <c r="I168" s="60">
        <v>0</v>
      </c>
    </row>
    <row r="169" spans="1:9" x14ac:dyDescent="0.2">
      <c r="A169" s="57">
        <v>151</v>
      </c>
      <c r="B169" s="58">
        <f>PRRAS!C179</f>
        <v>168</v>
      </c>
      <c r="C169" s="58">
        <f>PRRAS!D179</f>
        <v>405053</v>
      </c>
      <c r="D169" s="58">
        <f>PRRAS!E179</f>
        <v>412533</v>
      </c>
      <c r="E169" s="58">
        <v>0</v>
      </c>
      <c r="F169" s="58">
        <v>0</v>
      </c>
      <c r="G169" s="59">
        <f t="shared" si="4"/>
        <v>206659.992</v>
      </c>
      <c r="H169" s="59">
        <f t="shared" si="5"/>
        <v>0</v>
      </c>
      <c r="I169" s="60">
        <v>0</v>
      </c>
    </row>
    <row r="170" spans="1:9" x14ac:dyDescent="0.2">
      <c r="A170" s="57">
        <v>151</v>
      </c>
      <c r="B170" s="58">
        <f>PRRAS!C180</f>
        <v>169</v>
      </c>
      <c r="C170" s="58">
        <f>PRRAS!D180</f>
        <v>271118</v>
      </c>
      <c r="D170" s="58">
        <f>PRRAS!E180</f>
        <v>318725</v>
      </c>
      <c r="E170" s="58">
        <v>0</v>
      </c>
      <c r="F170" s="58">
        <v>0</v>
      </c>
      <c r="G170" s="59">
        <f t="shared" si="4"/>
        <v>153547.992</v>
      </c>
      <c r="H170" s="59">
        <f t="shared" si="5"/>
        <v>0</v>
      </c>
      <c r="I170" s="60">
        <v>0</v>
      </c>
    </row>
    <row r="171" spans="1:9" x14ac:dyDescent="0.2">
      <c r="A171" s="57">
        <v>151</v>
      </c>
      <c r="B171" s="58">
        <f>PRRAS!C181</f>
        <v>170</v>
      </c>
      <c r="C171" s="58">
        <f>PRRAS!D181</f>
        <v>28329</v>
      </c>
      <c r="D171" s="58">
        <f>PRRAS!E181</f>
        <v>41635</v>
      </c>
      <c r="E171" s="58">
        <v>0</v>
      </c>
      <c r="F171" s="58">
        <v>0</v>
      </c>
      <c r="G171" s="59">
        <f t="shared" si="4"/>
        <v>18971.830000000002</v>
      </c>
      <c r="H171" s="59">
        <f t="shared" si="5"/>
        <v>0</v>
      </c>
      <c r="I171" s="60">
        <v>0</v>
      </c>
    </row>
    <row r="172" spans="1:9" x14ac:dyDescent="0.2">
      <c r="A172" s="57">
        <v>151</v>
      </c>
      <c r="B172" s="58">
        <f>PRRAS!C182</f>
        <v>171</v>
      </c>
      <c r="C172" s="58">
        <f>PRRAS!D182</f>
        <v>23418</v>
      </c>
      <c r="D172" s="58">
        <f>PRRAS!E182</f>
        <v>5886</v>
      </c>
      <c r="E172" s="58">
        <v>0</v>
      </c>
      <c r="F172" s="58">
        <v>0</v>
      </c>
      <c r="G172" s="59">
        <f t="shared" si="4"/>
        <v>6017.4900000000007</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8958</v>
      </c>
      <c r="D174" s="58">
        <f>PRRAS!E184</f>
        <v>3860</v>
      </c>
      <c r="E174" s="58">
        <v>0</v>
      </c>
      <c r="F174" s="58">
        <v>0</v>
      </c>
      <c r="G174" s="59">
        <f t="shared" si="4"/>
        <v>2885.2939999999999</v>
      </c>
      <c r="H174" s="59">
        <f t="shared" si="5"/>
        <v>0</v>
      </c>
      <c r="I174" s="60">
        <v>0</v>
      </c>
    </row>
    <row r="175" spans="1:9" x14ac:dyDescent="0.2">
      <c r="A175" s="57">
        <v>151</v>
      </c>
      <c r="B175" s="58">
        <f>PRRAS!C185</f>
        <v>174</v>
      </c>
      <c r="C175" s="58">
        <f>PRRAS!D185</f>
        <v>389410</v>
      </c>
      <c r="D175" s="58">
        <f>PRRAS!E185</f>
        <v>325150</v>
      </c>
      <c r="E175" s="58">
        <v>0</v>
      </c>
      <c r="F175" s="58">
        <v>0</v>
      </c>
      <c r="G175" s="59">
        <f t="shared" si="4"/>
        <v>180909.53999999998</v>
      </c>
      <c r="H175" s="59">
        <f t="shared" si="5"/>
        <v>0</v>
      </c>
      <c r="I175" s="60">
        <v>0</v>
      </c>
    </row>
    <row r="176" spans="1:9" x14ac:dyDescent="0.2">
      <c r="A176" s="57">
        <v>151</v>
      </c>
      <c r="B176" s="58">
        <f>PRRAS!C186</f>
        <v>175</v>
      </c>
      <c r="C176" s="58">
        <f>PRRAS!D186</f>
        <v>194014</v>
      </c>
      <c r="D176" s="58">
        <f>PRRAS!E186</f>
        <v>91232</v>
      </c>
      <c r="E176" s="58">
        <v>0</v>
      </c>
      <c r="F176" s="58">
        <v>0</v>
      </c>
      <c r="G176" s="59">
        <f t="shared" si="4"/>
        <v>65883.649999999994</v>
      </c>
      <c r="H176" s="59">
        <f t="shared" si="5"/>
        <v>0</v>
      </c>
      <c r="I176" s="60">
        <v>0</v>
      </c>
    </row>
    <row r="177" spans="1:9" x14ac:dyDescent="0.2">
      <c r="A177" s="57">
        <v>151</v>
      </c>
      <c r="B177" s="58">
        <f>PRRAS!C187</f>
        <v>176</v>
      </c>
      <c r="C177" s="58">
        <f>PRRAS!D187</f>
        <v>40236</v>
      </c>
      <c r="D177" s="58">
        <f>PRRAS!E187</f>
        <v>58832</v>
      </c>
      <c r="E177" s="58">
        <v>0</v>
      </c>
      <c r="F177" s="58">
        <v>0</v>
      </c>
      <c r="G177" s="59">
        <f t="shared" si="4"/>
        <v>27790.399999999998</v>
      </c>
      <c r="H177" s="59">
        <f t="shared" si="5"/>
        <v>0</v>
      </c>
      <c r="I177" s="60">
        <v>0</v>
      </c>
    </row>
    <row r="178" spans="1:9" x14ac:dyDescent="0.2">
      <c r="A178" s="57">
        <v>151</v>
      </c>
      <c r="B178" s="58">
        <f>PRRAS!C188</f>
        <v>177</v>
      </c>
      <c r="C178" s="58">
        <f>PRRAS!D188</f>
        <v>2101</v>
      </c>
      <c r="D178" s="58">
        <f>PRRAS!E188</f>
        <v>12822</v>
      </c>
      <c r="E178" s="58">
        <v>0</v>
      </c>
      <c r="F178" s="58">
        <v>0</v>
      </c>
      <c r="G178" s="59">
        <f t="shared" si="4"/>
        <v>4910.8649999999998</v>
      </c>
      <c r="H178" s="59">
        <f t="shared" si="5"/>
        <v>0</v>
      </c>
      <c r="I178" s="60">
        <v>0</v>
      </c>
    </row>
    <row r="179" spans="1:9" x14ac:dyDescent="0.2">
      <c r="A179" s="57">
        <v>151</v>
      </c>
      <c r="B179" s="58">
        <f>PRRAS!C189</f>
        <v>178</v>
      </c>
      <c r="C179" s="58">
        <f>PRRAS!D189</f>
        <v>57923</v>
      </c>
      <c r="D179" s="58">
        <f>PRRAS!E189</f>
        <v>47126</v>
      </c>
      <c r="E179" s="58">
        <v>0</v>
      </c>
      <c r="F179" s="58">
        <v>0</v>
      </c>
      <c r="G179" s="59">
        <f t="shared" si="4"/>
        <v>27087.149999999998</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30721</v>
      </c>
      <c r="D181" s="58">
        <f>PRRAS!E191</f>
        <v>26584</v>
      </c>
      <c r="E181" s="58">
        <v>0</v>
      </c>
      <c r="F181" s="58">
        <v>0</v>
      </c>
      <c r="G181" s="59">
        <f t="shared" si="4"/>
        <v>15100.019999999999</v>
      </c>
      <c r="H181" s="59">
        <f t="shared" si="5"/>
        <v>0</v>
      </c>
      <c r="I181" s="60">
        <v>0</v>
      </c>
    </row>
    <row r="182" spans="1:9" x14ac:dyDescent="0.2">
      <c r="A182" s="57">
        <v>151</v>
      </c>
      <c r="B182" s="58">
        <f>PRRAS!C192</f>
        <v>181</v>
      </c>
      <c r="C182" s="58">
        <f>PRRAS!D192</f>
        <v>37337</v>
      </c>
      <c r="D182" s="58">
        <f>PRRAS!E192</f>
        <v>62985</v>
      </c>
      <c r="E182" s="58">
        <v>0</v>
      </c>
      <c r="F182" s="58">
        <v>0</v>
      </c>
      <c r="G182" s="59">
        <f t="shared" si="4"/>
        <v>29558.566999999999</v>
      </c>
      <c r="H182" s="59">
        <f t="shared" si="5"/>
        <v>0</v>
      </c>
      <c r="I182" s="60">
        <v>0</v>
      </c>
    </row>
    <row r="183" spans="1:9" x14ac:dyDescent="0.2">
      <c r="A183" s="57">
        <v>151</v>
      </c>
      <c r="B183" s="58">
        <f>PRRAS!C193</f>
        <v>182</v>
      </c>
      <c r="C183" s="58">
        <f>PRRAS!D193</f>
        <v>21801</v>
      </c>
      <c r="D183" s="58">
        <f>PRRAS!E193</f>
        <v>22845</v>
      </c>
      <c r="E183" s="58">
        <v>0</v>
      </c>
      <c r="F183" s="58">
        <v>0</v>
      </c>
      <c r="G183" s="59">
        <f t="shared" si="4"/>
        <v>12283.361999999999</v>
      </c>
      <c r="H183" s="59">
        <f t="shared" si="5"/>
        <v>0</v>
      </c>
      <c r="I183" s="60">
        <v>0</v>
      </c>
    </row>
    <row r="184" spans="1:9" x14ac:dyDescent="0.2">
      <c r="A184" s="57">
        <v>151</v>
      </c>
      <c r="B184" s="58">
        <f>PRRAS!C194</f>
        <v>183</v>
      </c>
      <c r="C184" s="58">
        <f>PRRAS!D194</f>
        <v>5277</v>
      </c>
      <c r="D184" s="58">
        <f>PRRAS!E194</f>
        <v>2724</v>
      </c>
      <c r="E184" s="58">
        <v>0</v>
      </c>
      <c r="F184" s="58">
        <v>0</v>
      </c>
      <c r="G184" s="59">
        <f t="shared" si="4"/>
        <v>1962.675</v>
      </c>
      <c r="H184" s="59">
        <f t="shared" si="5"/>
        <v>0</v>
      </c>
      <c r="I184" s="60">
        <v>0</v>
      </c>
    </row>
    <row r="185" spans="1:9" x14ac:dyDescent="0.2">
      <c r="A185" s="57">
        <v>151</v>
      </c>
      <c r="B185" s="58">
        <f>PRRAS!C195</f>
        <v>184</v>
      </c>
      <c r="C185" s="58">
        <f>PRRAS!D195</f>
        <v>11611</v>
      </c>
      <c r="D185" s="58">
        <f>PRRAS!E195</f>
        <v>28449</v>
      </c>
      <c r="E185" s="58">
        <v>0</v>
      </c>
      <c r="F185" s="58">
        <v>0</v>
      </c>
      <c r="G185" s="59">
        <f t="shared" si="4"/>
        <v>12605.655999999999</v>
      </c>
      <c r="H185" s="59">
        <f t="shared" si="5"/>
        <v>0</v>
      </c>
      <c r="I185" s="60">
        <v>0</v>
      </c>
    </row>
    <row r="186" spans="1:9" x14ac:dyDescent="0.2">
      <c r="A186" s="57">
        <v>151</v>
      </c>
      <c r="B186" s="58">
        <f>PRRAS!C196</f>
        <v>185</v>
      </c>
      <c r="C186" s="58">
        <f>PRRAS!D196</f>
        <v>50681</v>
      </c>
      <c r="D186" s="58">
        <f>PRRAS!E196</f>
        <v>50416</v>
      </c>
      <c r="E186" s="58">
        <v>0</v>
      </c>
      <c r="F186" s="58">
        <v>0</v>
      </c>
      <c r="G186" s="59">
        <f t="shared" si="4"/>
        <v>28029.904999999999</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13632</v>
      </c>
      <c r="D188" s="58">
        <f>PRRAS!E198</f>
        <v>8182</v>
      </c>
      <c r="E188" s="58">
        <v>0</v>
      </c>
      <c r="F188" s="58">
        <v>0</v>
      </c>
      <c r="G188" s="59">
        <f t="shared" si="4"/>
        <v>5609.2520000000004</v>
      </c>
      <c r="H188" s="59">
        <f t="shared" si="5"/>
        <v>0</v>
      </c>
      <c r="I188" s="60">
        <v>0</v>
      </c>
    </row>
    <row r="189" spans="1:9" x14ac:dyDescent="0.2">
      <c r="A189" s="57">
        <v>151</v>
      </c>
      <c r="B189" s="58">
        <f>PRRAS!C199</f>
        <v>188</v>
      </c>
      <c r="C189" s="58">
        <f>PRRAS!D199</f>
        <v>168</v>
      </c>
      <c r="D189" s="58">
        <f>PRRAS!E199</f>
        <v>144</v>
      </c>
      <c r="E189" s="58">
        <v>0</v>
      </c>
      <c r="F189" s="58">
        <v>0</v>
      </c>
      <c r="G189" s="59">
        <f t="shared" si="4"/>
        <v>85.727999999999994</v>
      </c>
      <c r="H189" s="59">
        <f t="shared" si="5"/>
        <v>0</v>
      </c>
      <c r="I189" s="60">
        <v>0</v>
      </c>
    </row>
    <row r="190" spans="1:9" x14ac:dyDescent="0.2">
      <c r="A190" s="57">
        <v>151</v>
      </c>
      <c r="B190" s="58">
        <f>PRRAS!C200</f>
        <v>189</v>
      </c>
      <c r="C190" s="58">
        <f>PRRAS!D200</f>
        <v>1450</v>
      </c>
      <c r="D190" s="58">
        <f>PRRAS!E200</f>
        <v>1000</v>
      </c>
      <c r="E190" s="58">
        <v>0</v>
      </c>
      <c r="F190" s="58">
        <v>0</v>
      </c>
      <c r="G190" s="59">
        <f t="shared" si="4"/>
        <v>652.04999999999995</v>
      </c>
      <c r="H190" s="59">
        <f t="shared" si="5"/>
        <v>0</v>
      </c>
      <c r="I190" s="60">
        <v>0</v>
      </c>
    </row>
    <row r="191" spans="1:9" x14ac:dyDescent="0.2">
      <c r="A191" s="57">
        <v>151</v>
      </c>
      <c r="B191" s="58">
        <f>PRRAS!C201</f>
        <v>190</v>
      </c>
      <c r="C191" s="58">
        <f>PRRAS!D201</f>
        <v>23561</v>
      </c>
      <c r="D191" s="58">
        <f>PRRAS!E201</f>
        <v>22604</v>
      </c>
      <c r="E191" s="58">
        <v>0</v>
      </c>
      <c r="F191" s="58">
        <v>0</v>
      </c>
      <c r="G191" s="59">
        <f t="shared" si="4"/>
        <v>13066.11</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11870</v>
      </c>
      <c r="D193" s="58">
        <f>PRRAS!E203</f>
        <v>18486</v>
      </c>
      <c r="E193" s="58">
        <v>0</v>
      </c>
      <c r="F193" s="58">
        <v>0</v>
      </c>
      <c r="G193" s="59">
        <f t="shared" si="4"/>
        <v>9377.6640000000007</v>
      </c>
      <c r="H193" s="59">
        <f t="shared" si="5"/>
        <v>0</v>
      </c>
      <c r="I193" s="60">
        <v>0</v>
      </c>
    </row>
    <row r="194" spans="1:9" x14ac:dyDescent="0.2">
      <c r="A194" s="57">
        <v>151</v>
      </c>
      <c r="B194" s="58">
        <f>PRRAS!C204</f>
        <v>193</v>
      </c>
      <c r="C194" s="58">
        <f>PRRAS!D204</f>
        <v>7404</v>
      </c>
      <c r="D194" s="58">
        <f>PRRAS!E204</f>
        <v>7811</v>
      </c>
      <c r="E194" s="58">
        <v>0</v>
      </c>
      <c r="F194" s="58">
        <v>0</v>
      </c>
      <c r="G194" s="59">
        <f t="shared" ref="G194:G257" si="6">(B194/1000)*(C194*1+D194*2)</f>
        <v>4444.018</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7404</v>
      </c>
      <c r="D208" s="58">
        <f>PRRAS!E218</f>
        <v>7811</v>
      </c>
      <c r="E208" s="58">
        <v>0</v>
      </c>
      <c r="F208" s="58">
        <v>0</v>
      </c>
      <c r="G208" s="59">
        <f t="shared" si="6"/>
        <v>4766.3819999999996</v>
      </c>
      <c r="H208" s="59">
        <f t="shared" si="7"/>
        <v>0</v>
      </c>
      <c r="I208" s="60">
        <v>0</v>
      </c>
    </row>
    <row r="209" spans="1:9" x14ac:dyDescent="0.2">
      <c r="A209" s="57">
        <v>151</v>
      </c>
      <c r="B209" s="58">
        <f>PRRAS!C219</f>
        <v>208</v>
      </c>
      <c r="C209" s="58">
        <f>PRRAS!D219</f>
        <v>7396</v>
      </c>
      <c r="D209" s="58">
        <f>PRRAS!E219</f>
        <v>7811</v>
      </c>
      <c r="E209" s="58">
        <v>0</v>
      </c>
      <c r="F209" s="58">
        <v>0</v>
      </c>
      <c r="G209" s="59">
        <f t="shared" si="6"/>
        <v>4787.7439999999997</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8</v>
      </c>
      <c r="D211" s="58">
        <f>PRRAS!E221</f>
        <v>0</v>
      </c>
      <c r="E211" s="58">
        <v>0</v>
      </c>
      <c r="F211" s="58">
        <v>0</v>
      </c>
      <c r="G211" s="59">
        <f t="shared" si="6"/>
        <v>1.68</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7103809</v>
      </c>
      <c r="D282" s="58">
        <f>PRRAS!E292</f>
        <v>7349702</v>
      </c>
      <c r="E282" s="58">
        <v>0</v>
      </c>
      <c r="F282" s="58">
        <v>0</v>
      </c>
      <c r="G282" s="59">
        <f t="shared" si="8"/>
        <v>6126702.8530000011</v>
      </c>
      <c r="H282" s="59">
        <f t="shared" si="9"/>
        <v>0</v>
      </c>
      <c r="I282" s="60">
        <v>0</v>
      </c>
    </row>
    <row r="283" spans="1:9" x14ac:dyDescent="0.2">
      <c r="A283" s="57">
        <v>151</v>
      </c>
      <c r="B283" s="58">
        <f>PRRAS!C293</f>
        <v>282</v>
      </c>
      <c r="C283" s="58">
        <f>PRRAS!D293</f>
        <v>296090</v>
      </c>
      <c r="D283" s="58">
        <f>PRRAS!E293</f>
        <v>571368</v>
      </c>
      <c r="E283" s="58">
        <v>0</v>
      </c>
      <c r="F283" s="58">
        <v>0</v>
      </c>
      <c r="G283" s="59">
        <f t="shared" si="8"/>
        <v>405748.93199999997</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15528</v>
      </c>
      <c r="D285" s="58">
        <f>PRRAS!E295</f>
        <v>84792</v>
      </c>
      <c r="E285" s="58">
        <v>0</v>
      </c>
      <c r="F285" s="58">
        <v>0</v>
      </c>
      <c r="G285" s="59">
        <f t="shared" si="8"/>
        <v>52571.807999999997</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226826</v>
      </c>
      <c r="D342" s="58">
        <f>PRRAS!E353</f>
        <v>878094</v>
      </c>
      <c r="E342" s="58">
        <v>0</v>
      </c>
      <c r="F342" s="58">
        <v>0</v>
      </c>
      <c r="G342" s="59">
        <f t="shared" si="10"/>
        <v>676207.77400000009</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129926</v>
      </c>
      <c r="D355" s="58">
        <f>PRRAS!E366</f>
        <v>150090</v>
      </c>
      <c r="E355" s="58">
        <v>0</v>
      </c>
      <c r="F355" s="58">
        <v>0</v>
      </c>
      <c r="G355" s="59">
        <f t="shared" si="10"/>
        <v>152257.524</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86051</v>
      </c>
      <c r="D361" s="58">
        <f>PRRAS!E372</f>
        <v>104052</v>
      </c>
      <c r="E361" s="58">
        <v>0</v>
      </c>
      <c r="F361" s="58">
        <v>0</v>
      </c>
      <c r="G361" s="59">
        <f t="shared" si="10"/>
        <v>105895.8</v>
      </c>
      <c r="H361" s="59">
        <f t="shared" si="11"/>
        <v>0</v>
      </c>
      <c r="I361" s="60">
        <v>0</v>
      </c>
    </row>
    <row r="362" spans="1:9" x14ac:dyDescent="0.2">
      <c r="A362" s="57">
        <v>151</v>
      </c>
      <c r="B362" s="58">
        <f>PRRAS!C373</f>
        <v>361</v>
      </c>
      <c r="C362" s="58">
        <f>PRRAS!D373</f>
        <v>83932</v>
      </c>
      <c r="D362" s="58">
        <f>PRRAS!E373</f>
        <v>90076</v>
      </c>
      <c r="E362" s="58">
        <v>0</v>
      </c>
      <c r="F362" s="58">
        <v>0</v>
      </c>
      <c r="G362" s="59">
        <f t="shared" si="10"/>
        <v>95334.323999999993</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2640</v>
      </c>
      <c r="E364" s="58">
        <v>0</v>
      </c>
      <c r="F364" s="58">
        <v>0</v>
      </c>
      <c r="G364" s="59">
        <f t="shared" si="10"/>
        <v>1916.6399999999999</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2119</v>
      </c>
      <c r="D367" s="58">
        <f>PRRAS!E378</f>
        <v>8315</v>
      </c>
      <c r="E367" s="58">
        <v>0</v>
      </c>
      <c r="F367" s="58">
        <v>0</v>
      </c>
      <c r="G367" s="59">
        <f t="shared" si="10"/>
        <v>6862.134</v>
      </c>
      <c r="H367" s="59">
        <f t="shared" si="11"/>
        <v>0</v>
      </c>
      <c r="I367" s="60">
        <v>0</v>
      </c>
    </row>
    <row r="368" spans="1:9" x14ac:dyDescent="0.2">
      <c r="A368" s="57">
        <v>151</v>
      </c>
      <c r="B368" s="58">
        <f>PRRAS!C379</f>
        <v>367</v>
      </c>
      <c r="C368" s="58">
        <f>PRRAS!D379</f>
        <v>0</v>
      </c>
      <c r="D368" s="58">
        <f>PRRAS!E379</f>
        <v>3021</v>
      </c>
      <c r="E368" s="58">
        <v>0</v>
      </c>
      <c r="F368" s="58">
        <v>0</v>
      </c>
      <c r="G368" s="59">
        <f t="shared" si="10"/>
        <v>2217.4139999999998</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43875</v>
      </c>
      <c r="D375" s="58">
        <f>PRRAS!E386</f>
        <v>46038</v>
      </c>
      <c r="E375" s="58">
        <v>0</v>
      </c>
      <c r="F375" s="58">
        <v>0</v>
      </c>
      <c r="G375" s="59">
        <f t="shared" si="10"/>
        <v>50845.673999999999</v>
      </c>
      <c r="H375" s="59">
        <f t="shared" si="11"/>
        <v>0</v>
      </c>
      <c r="I375" s="60">
        <v>0</v>
      </c>
    </row>
    <row r="376" spans="1:9" x14ac:dyDescent="0.2">
      <c r="A376" s="57">
        <v>151</v>
      </c>
      <c r="B376" s="58">
        <f>PRRAS!C387</f>
        <v>375</v>
      </c>
      <c r="C376" s="58">
        <f>PRRAS!D387</f>
        <v>43875</v>
      </c>
      <c r="D376" s="58">
        <f>PRRAS!E387</f>
        <v>46038</v>
      </c>
      <c r="E376" s="58">
        <v>0</v>
      </c>
      <c r="F376" s="58">
        <v>0</v>
      </c>
      <c r="G376" s="59">
        <f t="shared" si="10"/>
        <v>50981.625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96900</v>
      </c>
      <c r="D394" s="58">
        <f>PRRAS!E405</f>
        <v>728004</v>
      </c>
      <c r="E394" s="58">
        <v>0</v>
      </c>
      <c r="F394" s="58">
        <v>0</v>
      </c>
      <c r="G394" s="59">
        <f t="shared" si="12"/>
        <v>610292.84400000004</v>
      </c>
      <c r="H394" s="59">
        <f t="shared" si="13"/>
        <v>0</v>
      </c>
      <c r="I394" s="60">
        <v>0</v>
      </c>
    </row>
    <row r="395" spans="1:9" x14ac:dyDescent="0.2">
      <c r="A395" s="57">
        <v>151</v>
      </c>
      <c r="B395" s="58">
        <f>PRRAS!C406</f>
        <v>394</v>
      </c>
      <c r="C395" s="58">
        <f>PRRAS!D406</f>
        <v>96900</v>
      </c>
      <c r="D395" s="58">
        <f>PRRAS!E406</f>
        <v>728004</v>
      </c>
      <c r="E395" s="58">
        <v>0</v>
      </c>
      <c r="F395" s="58">
        <v>0</v>
      </c>
      <c r="G395" s="59">
        <f t="shared" si="12"/>
        <v>611845.75199999998</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226826</v>
      </c>
      <c r="D400" s="58">
        <f>PRRAS!E411</f>
        <v>878094</v>
      </c>
      <c r="E400" s="58">
        <v>0</v>
      </c>
      <c r="F400" s="58">
        <v>0</v>
      </c>
      <c r="G400" s="59">
        <f t="shared" si="12"/>
        <v>791222.58600000001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7399899</v>
      </c>
      <c r="D404" s="58">
        <f>PRRAS!E415</f>
        <v>7921070</v>
      </c>
      <c r="E404" s="58">
        <v>0</v>
      </c>
      <c r="F404" s="58">
        <v>0</v>
      </c>
      <c r="G404" s="59">
        <f t="shared" si="12"/>
        <v>9366541.7170000002</v>
      </c>
      <c r="H404" s="59">
        <f t="shared" si="13"/>
        <v>0</v>
      </c>
      <c r="I404" s="60">
        <v>0</v>
      </c>
    </row>
    <row r="405" spans="1:9" x14ac:dyDescent="0.2">
      <c r="A405" s="57">
        <v>151</v>
      </c>
      <c r="B405" s="58">
        <f>PRRAS!C416</f>
        <v>404</v>
      </c>
      <c r="C405" s="58">
        <f>PRRAS!D416</f>
        <v>7330635</v>
      </c>
      <c r="D405" s="58">
        <f>PRRAS!E416</f>
        <v>8227796</v>
      </c>
      <c r="E405" s="58">
        <v>0</v>
      </c>
      <c r="F405" s="58">
        <v>0</v>
      </c>
      <c r="G405" s="59">
        <f t="shared" si="12"/>
        <v>9609635.7080000006</v>
      </c>
      <c r="H405" s="59">
        <f t="shared" si="13"/>
        <v>0</v>
      </c>
      <c r="I405" s="60">
        <v>0</v>
      </c>
    </row>
    <row r="406" spans="1:9" x14ac:dyDescent="0.2">
      <c r="A406" s="57">
        <v>151</v>
      </c>
      <c r="B406" s="58">
        <f>PRRAS!C417</f>
        <v>405</v>
      </c>
      <c r="C406" s="58">
        <f>PRRAS!D417</f>
        <v>69264</v>
      </c>
      <c r="D406" s="58">
        <f>PRRAS!E417</f>
        <v>0</v>
      </c>
      <c r="E406" s="58">
        <v>0</v>
      </c>
      <c r="F406" s="58">
        <v>0</v>
      </c>
      <c r="G406" s="59">
        <f t="shared" si="12"/>
        <v>28051.920000000002</v>
      </c>
      <c r="H406" s="59">
        <f t="shared" si="13"/>
        <v>0</v>
      </c>
      <c r="I406" s="60">
        <v>0</v>
      </c>
    </row>
    <row r="407" spans="1:9" x14ac:dyDescent="0.2">
      <c r="A407" s="57">
        <v>151</v>
      </c>
      <c r="B407" s="58">
        <f>PRRAS!C418</f>
        <v>406</v>
      </c>
      <c r="C407" s="58">
        <f>PRRAS!D418</f>
        <v>0</v>
      </c>
      <c r="D407" s="58">
        <f>PRRAS!E418</f>
        <v>306726</v>
      </c>
      <c r="E407" s="58">
        <v>0</v>
      </c>
      <c r="F407" s="58">
        <v>0</v>
      </c>
      <c r="G407" s="59">
        <f t="shared" si="12"/>
        <v>249061.51200000002</v>
      </c>
      <c r="H407" s="59">
        <f t="shared" si="13"/>
        <v>0</v>
      </c>
      <c r="I407" s="60">
        <v>0</v>
      </c>
    </row>
    <row r="408" spans="1:9" x14ac:dyDescent="0.2">
      <c r="A408" s="57">
        <v>151</v>
      </c>
      <c r="B408" s="58">
        <f>PRRAS!C419</f>
        <v>407</v>
      </c>
      <c r="C408" s="58">
        <f>PRRAS!D419</f>
        <v>15528</v>
      </c>
      <c r="D408" s="58">
        <f>PRRAS!E419</f>
        <v>84792</v>
      </c>
      <c r="E408" s="58">
        <v>0</v>
      </c>
      <c r="F408" s="58">
        <v>0</v>
      </c>
      <c r="G408" s="59">
        <f t="shared" si="12"/>
        <v>75340.583999999988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7399899</v>
      </c>
      <c r="D630" s="58">
        <f>PRRAS!E642</f>
        <v>7921070</v>
      </c>
      <c r="E630" s="58">
        <v>0</v>
      </c>
      <c r="F630" s="58">
        <v>0</v>
      </c>
      <c r="G630" s="59">
        <f t="shared" si="18"/>
        <v>14619242.530999999</v>
      </c>
      <c r="H630" s="59">
        <f t="shared" si="19"/>
        <v>0</v>
      </c>
      <c r="I630" s="60">
        <v>0</v>
      </c>
    </row>
    <row r="631" spans="1:9" x14ac:dyDescent="0.2">
      <c r="A631" s="57">
        <v>151</v>
      </c>
      <c r="B631" s="58">
        <f>PRRAS!C643</f>
        <v>630</v>
      </c>
      <c r="C631" s="58">
        <f>PRRAS!D643</f>
        <v>7330635</v>
      </c>
      <c r="D631" s="58">
        <f>PRRAS!E643</f>
        <v>8227796</v>
      </c>
      <c r="E631" s="58">
        <v>0</v>
      </c>
      <c r="F631" s="58">
        <v>0</v>
      </c>
      <c r="G631" s="59">
        <f t="shared" si="18"/>
        <v>14985323.01</v>
      </c>
      <c r="H631" s="59">
        <f t="shared" si="19"/>
        <v>0</v>
      </c>
      <c r="I631" s="60">
        <v>0</v>
      </c>
    </row>
    <row r="632" spans="1:9" x14ac:dyDescent="0.2">
      <c r="A632" s="57">
        <v>151</v>
      </c>
      <c r="B632" s="58">
        <f>PRRAS!C644</f>
        <v>631</v>
      </c>
      <c r="C632" s="58">
        <f>PRRAS!D644</f>
        <v>69264</v>
      </c>
      <c r="D632" s="58">
        <f>PRRAS!E644</f>
        <v>0</v>
      </c>
      <c r="E632" s="58">
        <v>0</v>
      </c>
      <c r="F632" s="58">
        <v>0</v>
      </c>
      <c r="G632" s="59">
        <f t="shared" si="18"/>
        <v>43705.584000000003</v>
      </c>
      <c r="H632" s="59">
        <f t="shared" si="19"/>
        <v>0</v>
      </c>
      <c r="I632" s="60">
        <v>0</v>
      </c>
    </row>
    <row r="633" spans="1:9" x14ac:dyDescent="0.2">
      <c r="A633" s="57">
        <v>151</v>
      </c>
      <c r="B633" s="58">
        <f>PRRAS!C645</f>
        <v>632</v>
      </c>
      <c r="C633" s="58">
        <f>PRRAS!D645</f>
        <v>0</v>
      </c>
      <c r="D633" s="58">
        <f>PRRAS!E645</f>
        <v>306726</v>
      </c>
      <c r="E633" s="58">
        <v>0</v>
      </c>
      <c r="F633" s="58">
        <v>0</v>
      </c>
      <c r="G633" s="59">
        <f t="shared" si="18"/>
        <v>387701.66399999999</v>
      </c>
      <c r="H633" s="59">
        <f t="shared" si="19"/>
        <v>0</v>
      </c>
      <c r="I633" s="60">
        <v>0</v>
      </c>
    </row>
    <row r="634" spans="1:9" x14ac:dyDescent="0.2">
      <c r="A634" s="57">
        <v>151</v>
      </c>
      <c r="B634" s="58">
        <f>PRRAS!C646</f>
        <v>633</v>
      </c>
      <c r="C634" s="58">
        <f>PRRAS!D646</f>
        <v>15528</v>
      </c>
      <c r="D634" s="58">
        <f>PRRAS!E646</f>
        <v>84792</v>
      </c>
      <c r="E634" s="58">
        <v>0</v>
      </c>
      <c r="F634" s="58">
        <v>0</v>
      </c>
      <c r="G634" s="59">
        <f t="shared" si="18"/>
        <v>117175.89600000001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84792</v>
      </c>
      <c r="D636" s="58">
        <f>PRRAS!E648</f>
        <v>0</v>
      </c>
      <c r="E636" s="58">
        <v>0</v>
      </c>
      <c r="F636" s="58">
        <v>0</v>
      </c>
      <c r="G636" s="59">
        <f t="shared" si="18"/>
        <v>53842.92</v>
      </c>
      <c r="H636" s="59">
        <f t="shared" si="19"/>
        <v>0</v>
      </c>
      <c r="I636" s="60">
        <v>0</v>
      </c>
    </row>
    <row r="637" spans="1:9" x14ac:dyDescent="0.2">
      <c r="A637" s="57">
        <v>151</v>
      </c>
      <c r="B637" s="58">
        <f>PRRAS!C649</f>
        <v>636</v>
      </c>
      <c r="C637" s="58">
        <f>PRRAS!D649</f>
        <v>0</v>
      </c>
      <c r="D637" s="58">
        <f>PRRAS!E649</f>
        <v>221934</v>
      </c>
      <c r="E637" s="58">
        <v>0</v>
      </c>
      <c r="F637" s="58">
        <v>0</v>
      </c>
      <c r="G637" s="59">
        <f t="shared" si="18"/>
        <v>282300.04800000001</v>
      </c>
      <c r="H637" s="59">
        <f t="shared" si="19"/>
        <v>0</v>
      </c>
      <c r="I637" s="60">
        <v>0</v>
      </c>
    </row>
    <row r="638" spans="1:9" x14ac:dyDescent="0.2">
      <c r="A638" s="57">
        <v>151</v>
      </c>
      <c r="B638" s="58">
        <f>PRRAS!C650</f>
        <v>637</v>
      </c>
      <c r="C638" s="58">
        <f>PRRAS!D650</f>
        <v>477473</v>
      </c>
      <c r="D638" s="58">
        <f>PRRAS!E650</f>
        <v>507855</v>
      </c>
      <c r="E638" s="58">
        <v>0</v>
      </c>
      <c r="F638" s="58">
        <v>0</v>
      </c>
      <c r="G638" s="59">
        <f t="shared" si="18"/>
        <v>951157.571</v>
      </c>
      <c r="H638" s="59">
        <f t="shared" si="19"/>
        <v>0</v>
      </c>
      <c r="I638" s="60">
        <v>0</v>
      </c>
    </row>
    <row r="639" spans="1:9" x14ac:dyDescent="0.2">
      <c r="A639" s="57">
        <v>151</v>
      </c>
      <c r="B639" s="58">
        <f>PRRAS!C652</f>
        <v>638</v>
      </c>
      <c r="C639" s="58">
        <f>PRRAS!D652</f>
        <v>78975</v>
      </c>
      <c r="D639" s="58">
        <f>PRRAS!E652</f>
        <v>163994</v>
      </c>
      <c r="E639" s="58">
        <v>0</v>
      </c>
      <c r="F639" s="58">
        <v>0</v>
      </c>
      <c r="G639" s="59">
        <f t="shared" si="18"/>
        <v>259642.394</v>
      </c>
      <c r="H639" s="59">
        <f t="shared" si="19"/>
        <v>0</v>
      </c>
      <c r="I639" s="60">
        <v>0</v>
      </c>
    </row>
    <row r="640" spans="1:9" x14ac:dyDescent="0.2">
      <c r="A640" s="57">
        <v>151</v>
      </c>
      <c r="B640" s="58">
        <f>PRRAS!C653</f>
        <v>639</v>
      </c>
      <c r="C640" s="58">
        <f>PRRAS!D653</f>
        <v>8674219</v>
      </c>
      <c r="D640" s="58">
        <f>PRRAS!E653</f>
        <v>8809756</v>
      </c>
      <c r="E640" s="58">
        <v>0</v>
      </c>
      <c r="F640" s="58">
        <v>0</v>
      </c>
      <c r="G640" s="59">
        <f t="shared" si="18"/>
        <v>16801694.109000001</v>
      </c>
      <c r="H640" s="59">
        <f t="shared" si="19"/>
        <v>0</v>
      </c>
      <c r="I640" s="60">
        <v>0</v>
      </c>
    </row>
    <row r="641" spans="1:9" x14ac:dyDescent="0.2">
      <c r="A641" s="57">
        <v>151</v>
      </c>
      <c r="B641" s="58">
        <f>PRRAS!C654</f>
        <v>640</v>
      </c>
      <c r="C641" s="58">
        <f>PRRAS!D654</f>
        <v>8589200</v>
      </c>
      <c r="D641" s="58">
        <f>PRRAS!E654</f>
        <v>8746769</v>
      </c>
      <c r="E641" s="58">
        <v>0</v>
      </c>
      <c r="F641" s="58">
        <v>0</v>
      </c>
      <c r="G641" s="59">
        <f t="shared" si="18"/>
        <v>16692952.32</v>
      </c>
      <c r="H641" s="59">
        <f t="shared" si="19"/>
        <v>0</v>
      </c>
      <c r="I641" s="60">
        <v>0</v>
      </c>
    </row>
    <row r="642" spans="1:9" x14ac:dyDescent="0.2">
      <c r="A642" s="57">
        <v>151</v>
      </c>
      <c r="B642" s="58">
        <f>PRRAS!C655</f>
        <v>641</v>
      </c>
      <c r="C642" s="58">
        <f>PRRAS!D655</f>
        <v>163994</v>
      </c>
      <c r="D642" s="58">
        <f>PRRAS!E655</f>
        <v>226981</v>
      </c>
      <c r="E642" s="58">
        <v>0</v>
      </c>
      <c r="F642" s="58">
        <v>0</v>
      </c>
      <c r="G642" s="59">
        <f t="shared" ref="G642:G705" si="20">(B642/1000)*(C642*1+D642*2)</f>
        <v>396109.79600000003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54</v>
      </c>
      <c r="D644" s="58">
        <f>PRRAS!E657</f>
        <v>54</v>
      </c>
      <c r="E644" s="58">
        <v>0</v>
      </c>
      <c r="F644" s="58">
        <v>0</v>
      </c>
      <c r="G644" s="59">
        <f t="shared" si="20"/>
        <v>104.166</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54</v>
      </c>
      <c r="D646" s="58">
        <f>PRRAS!E659</f>
        <v>54</v>
      </c>
      <c r="E646" s="58">
        <v>0</v>
      </c>
      <c r="F646" s="58">
        <v>0</v>
      </c>
      <c r="G646" s="59">
        <f t="shared" si="20"/>
        <v>104.49000000000001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25056</v>
      </c>
      <c r="D659" s="58">
        <f>PRRAS!E672</f>
        <v>7314</v>
      </c>
      <c r="E659" s="58">
        <v>0</v>
      </c>
      <c r="F659" s="58">
        <v>0</v>
      </c>
      <c r="G659" s="59">
        <f t="shared" si="20"/>
        <v>26112.072</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5699804</v>
      </c>
      <c r="D665" s="58">
        <f>PRRAS!E678</f>
        <v>6080598</v>
      </c>
      <c r="E665" s="58">
        <v>0</v>
      </c>
      <c r="F665" s="58">
        <v>0</v>
      </c>
      <c r="G665" s="59">
        <f t="shared" si="20"/>
        <v>11859704</v>
      </c>
      <c r="H665" s="59">
        <f t="shared" si="21"/>
        <v>0</v>
      </c>
      <c r="I665" s="60">
        <v>0</v>
      </c>
    </row>
    <row r="666" spans="1:9" x14ac:dyDescent="0.2">
      <c r="A666" s="57">
        <v>151</v>
      </c>
      <c r="B666" s="58">
        <f>PRRAS!C679</f>
        <v>665</v>
      </c>
      <c r="C666" s="58">
        <f>PRRAS!D679</f>
        <v>15195</v>
      </c>
      <c r="D666" s="58">
        <f>PRRAS!E679</f>
        <v>25123</v>
      </c>
      <c r="E666" s="58">
        <v>0</v>
      </c>
      <c r="F666" s="58">
        <v>0</v>
      </c>
      <c r="G666" s="59">
        <f t="shared" si="20"/>
        <v>43518.264999999999</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117007</v>
      </c>
      <c r="D669" s="58">
        <f>PRRAS!E682</f>
        <v>36604</v>
      </c>
      <c r="E669" s="58">
        <v>0</v>
      </c>
      <c r="F669" s="58">
        <v>0</v>
      </c>
      <c r="G669" s="59">
        <f t="shared" si="20"/>
        <v>127063.62000000001</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109111</v>
      </c>
      <c r="E673" s="58">
        <v>0</v>
      </c>
      <c r="F673" s="58">
        <v>0</v>
      </c>
      <c r="G673" s="59">
        <f t="shared" si="20"/>
        <v>146645.18400000001</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495549</v>
      </c>
      <c r="D685" s="58">
        <f>PRRAS!E698</f>
        <v>380901</v>
      </c>
      <c r="E685" s="58">
        <v>0</v>
      </c>
      <c r="F685" s="58">
        <v>0</v>
      </c>
      <c r="G685" s="59">
        <f t="shared" si="20"/>
        <v>860028.08400000003</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23874</v>
      </c>
      <c r="D688" s="58">
        <f>PRRAS!E701</f>
        <v>11359</v>
      </c>
      <c r="E688" s="58">
        <v>0</v>
      </c>
      <c r="F688" s="58">
        <v>0</v>
      </c>
      <c r="G688" s="59">
        <f t="shared" si="20"/>
        <v>32008.704000000002</v>
      </c>
      <c r="H688" s="59">
        <f t="shared" si="21"/>
        <v>0</v>
      </c>
      <c r="I688" s="60">
        <v>0</v>
      </c>
    </row>
    <row r="689" spans="1:9" x14ac:dyDescent="0.2">
      <c r="A689" s="57">
        <v>151</v>
      </c>
      <c r="B689" s="58">
        <f>PRRAS!C702</f>
        <v>688</v>
      </c>
      <c r="C689" s="58">
        <f>PRRAS!D702</f>
        <v>10452</v>
      </c>
      <c r="D689" s="58">
        <f>PRRAS!E702</f>
        <v>22332</v>
      </c>
      <c r="E689" s="58">
        <v>0</v>
      </c>
      <c r="F689" s="58">
        <v>0</v>
      </c>
      <c r="G689" s="59">
        <f t="shared" si="20"/>
        <v>37919.807999999997</v>
      </c>
      <c r="H689" s="59">
        <f t="shared" si="21"/>
        <v>0</v>
      </c>
      <c r="I689" s="60">
        <v>0</v>
      </c>
    </row>
    <row r="690" spans="1:9" x14ac:dyDescent="0.2">
      <c r="A690" s="57">
        <v>151</v>
      </c>
      <c r="B690" s="58">
        <f>PRRAS!C703</f>
        <v>689</v>
      </c>
      <c r="C690" s="58">
        <f>PRRAS!D703</f>
        <v>133711</v>
      </c>
      <c r="D690" s="58">
        <f>PRRAS!E703</f>
        <v>261487</v>
      </c>
      <c r="E690" s="58">
        <v>0</v>
      </c>
      <c r="F690" s="58">
        <v>0</v>
      </c>
      <c r="G690" s="59">
        <f t="shared" si="20"/>
        <v>452455.96499999997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24005</v>
      </c>
      <c r="D692" s="58">
        <f>PRRAS!E705</f>
        <v>21777</v>
      </c>
      <c r="E692" s="58">
        <v>0</v>
      </c>
      <c r="F692" s="58">
        <v>0</v>
      </c>
      <c r="G692" s="59">
        <f t="shared" si="20"/>
        <v>46683.268999999993</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8925</v>
      </c>
      <c r="D695" s="58">
        <f>PRRAS!E708</f>
        <v>37285</v>
      </c>
      <c r="E695" s="58">
        <v>0</v>
      </c>
      <c r="F695" s="58">
        <v>0</v>
      </c>
      <c r="G695" s="59">
        <f t="shared" si="20"/>
        <v>57945.53</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8443383</v>
      </c>
      <c r="D977" s="63">
        <f>Bil!E12</f>
        <v>8674015</v>
      </c>
      <c r="E977" s="63">
        <v>0</v>
      </c>
      <c r="F977" s="63">
        <v>0</v>
      </c>
      <c r="G977" s="64">
        <f t="shared" ref="G977:G1040" si="32">B977/1000*C977+B977/500*D977</f>
        <v>25791.413</v>
      </c>
      <c r="H977" s="64">
        <f t="shared" si="31"/>
        <v>0</v>
      </c>
      <c r="I977" s="65"/>
    </row>
    <row r="978" spans="1:9" x14ac:dyDescent="0.2">
      <c r="A978" s="57">
        <v>152</v>
      </c>
      <c r="B978" s="58">
        <f>Bil!C13</f>
        <v>2</v>
      </c>
      <c r="C978" s="58">
        <f>Bil!D13</f>
        <v>7763447</v>
      </c>
      <c r="D978" s="58">
        <f>Bil!E13</f>
        <v>7906647</v>
      </c>
      <c r="E978" s="58">
        <v>0</v>
      </c>
      <c r="F978" s="58">
        <v>0</v>
      </c>
      <c r="G978" s="59">
        <f t="shared" si="32"/>
        <v>47153.482000000004</v>
      </c>
      <c r="H978" s="59">
        <f t="shared" si="31"/>
        <v>0</v>
      </c>
      <c r="I978" s="60"/>
    </row>
    <row r="979" spans="1:9" x14ac:dyDescent="0.2">
      <c r="A979" s="57">
        <v>152</v>
      </c>
      <c r="B979" s="58">
        <f>Bil!C14</f>
        <v>3</v>
      </c>
      <c r="C979" s="58">
        <f>Bil!D14</f>
        <v>143441</v>
      </c>
      <c r="D979" s="58">
        <f>Bil!E14</f>
        <v>143441</v>
      </c>
      <c r="E979" s="58">
        <v>0</v>
      </c>
      <c r="F979" s="58">
        <v>0</v>
      </c>
      <c r="G979" s="59">
        <f t="shared" si="32"/>
        <v>1290.9690000000001</v>
      </c>
      <c r="H979" s="59">
        <f t="shared" si="31"/>
        <v>0</v>
      </c>
      <c r="I979" s="60"/>
    </row>
    <row r="980" spans="1:9" x14ac:dyDescent="0.2">
      <c r="A980" s="57">
        <v>152</v>
      </c>
      <c r="B980" s="58">
        <f>Bil!C15</f>
        <v>4</v>
      </c>
      <c r="C980" s="58">
        <f>Bil!D15</f>
        <v>143441</v>
      </c>
      <c r="D980" s="58">
        <f>Bil!E15</f>
        <v>143441</v>
      </c>
      <c r="E980" s="58">
        <v>0</v>
      </c>
      <c r="F980" s="58">
        <v>0</v>
      </c>
      <c r="G980" s="59">
        <f t="shared" si="32"/>
        <v>1721.2919999999999</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7620006</v>
      </c>
      <c r="D983" s="58">
        <f>Bil!E18</f>
        <v>7763206</v>
      </c>
      <c r="E983" s="58">
        <v>0</v>
      </c>
      <c r="F983" s="58">
        <v>0</v>
      </c>
      <c r="G983" s="59">
        <f t="shared" si="32"/>
        <v>162024.92600000001</v>
      </c>
      <c r="H983" s="59">
        <f t="shared" si="31"/>
        <v>0</v>
      </c>
      <c r="I983" s="60"/>
    </row>
    <row r="984" spans="1:9" x14ac:dyDescent="0.2">
      <c r="A984" s="57">
        <v>152</v>
      </c>
      <c r="B984" s="58">
        <f>Bil!C19</f>
        <v>8</v>
      </c>
      <c r="C984" s="58">
        <f>Bil!D19</f>
        <v>7323857</v>
      </c>
      <c r="D984" s="58">
        <f>Bil!E19</f>
        <v>7428737</v>
      </c>
      <c r="E984" s="58">
        <v>0</v>
      </c>
      <c r="F984" s="58">
        <v>0</v>
      </c>
      <c r="G984" s="59">
        <f t="shared" si="32"/>
        <v>177450.64799999999</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10329306</v>
      </c>
      <c r="D986" s="58">
        <f>Bil!E21</f>
        <v>10564043</v>
      </c>
      <c r="E986" s="58">
        <v>0</v>
      </c>
      <c r="F986" s="58">
        <v>0</v>
      </c>
      <c r="G986" s="59">
        <f t="shared" si="32"/>
        <v>314573.92000000004</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59242</v>
      </c>
      <c r="D988" s="58">
        <f>Bil!E23</f>
        <v>59242</v>
      </c>
      <c r="E988" s="58">
        <v>0</v>
      </c>
      <c r="F988" s="58">
        <v>0</v>
      </c>
      <c r="G988" s="59">
        <f t="shared" si="32"/>
        <v>2132.712</v>
      </c>
      <c r="H988" s="59">
        <f t="shared" si="31"/>
        <v>0</v>
      </c>
      <c r="I988" s="60"/>
    </row>
    <row r="989" spans="1:9" x14ac:dyDescent="0.2">
      <c r="A989" s="57">
        <v>152</v>
      </c>
      <c r="B989" s="58">
        <f>Bil!C24</f>
        <v>13</v>
      </c>
      <c r="C989" s="58">
        <f>Bil!D24</f>
        <v>3064691</v>
      </c>
      <c r="D989" s="58">
        <f>Bil!E24</f>
        <v>3194548</v>
      </c>
      <c r="E989" s="58">
        <v>0</v>
      </c>
      <c r="F989" s="58">
        <v>0</v>
      </c>
      <c r="G989" s="59">
        <f t="shared" si="32"/>
        <v>122899.231</v>
      </c>
      <c r="H989" s="59">
        <f t="shared" si="31"/>
        <v>0</v>
      </c>
      <c r="I989" s="60"/>
    </row>
    <row r="990" spans="1:9" x14ac:dyDescent="0.2">
      <c r="A990" s="57">
        <v>152</v>
      </c>
      <c r="B990" s="58">
        <f>Bil!C25</f>
        <v>14</v>
      </c>
      <c r="C990" s="58">
        <f>Bil!D25</f>
        <v>135326</v>
      </c>
      <c r="D990" s="58">
        <f>Bil!E25</f>
        <v>169118</v>
      </c>
      <c r="E990" s="58">
        <v>0</v>
      </c>
      <c r="F990" s="58">
        <v>0</v>
      </c>
      <c r="G990" s="59">
        <f t="shared" si="32"/>
        <v>6629.8680000000004</v>
      </c>
      <c r="H990" s="59">
        <f t="shared" si="31"/>
        <v>0</v>
      </c>
      <c r="I990" s="60"/>
    </row>
    <row r="991" spans="1:9" x14ac:dyDescent="0.2">
      <c r="A991" s="57">
        <v>152</v>
      </c>
      <c r="B991" s="58">
        <f>Bil!C26</f>
        <v>15</v>
      </c>
      <c r="C991" s="58">
        <f>Bil!D26</f>
        <v>1677085</v>
      </c>
      <c r="D991" s="58">
        <f>Bil!E26</f>
        <v>1767160</v>
      </c>
      <c r="E991" s="58">
        <v>0</v>
      </c>
      <c r="F991" s="58">
        <v>0</v>
      </c>
      <c r="G991" s="59">
        <f t="shared" si="32"/>
        <v>78171.074999999997</v>
      </c>
      <c r="H991" s="59">
        <f t="shared" si="31"/>
        <v>0</v>
      </c>
      <c r="I991" s="60"/>
    </row>
    <row r="992" spans="1:9" x14ac:dyDescent="0.2">
      <c r="A992" s="57">
        <v>152</v>
      </c>
      <c r="B992" s="58">
        <f>Bil!C27</f>
        <v>16</v>
      </c>
      <c r="C992" s="58">
        <f>Bil!D27</f>
        <v>2282</v>
      </c>
      <c r="D992" s="58">
        <f>Bil!E27</f>
        <v>2282</v>
      </c>
      <c r="E992" s="58">
        <v>0</v>
      </c>
      <c r="F992" s="58">
        <v>0</v>
      </c>
      <c r="G992" s="59">
        <f t="shared" si="32"/>
        <v>109.536</v>
      </c>
      <c r="H992" s="59">
        <f t="shared" si="31"/>
        <v>0</v>
      </c>
      <c r="I992" s="60"/>
    </row>
    <row r="993" spans="1:9" x14ac:dyDescent="0.2">
      <c r="A993" s="57">
        <v>152</v>
      </c>
      <c r="B993" s="58">
        <f>Bil!C28</f>
        <v>17</v>
      </c>
      <c r="C993" s="58">
        <f>Bil!D28</f>
        <v>48273</v>
      </c>
      <c r="D993" s="58">
        <f>Bil!E28</f>
        <v>50913</v>
      </c>
      <c r="E993" s="58">
        <v>0</v>
      </c>
      <c r="F993" s="58">
        <v>0</v>
      </c>
      <c r="G993" s="59">
        <f t="shared" si="32"/>
        <v>2551.683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94413</v>
      </c>
      <c r="D996" s="58">
        <f>Bil!E31</f>
        <v>102728</v>
      </c>
      <c r="E996" s="58">
        <v>0</v>
      </c>
      <c r="F996" s="58">
        <v>0</v>
      </c>
      <c r="G996" s="59">
        <f t="shared" si="32"/>
        <v>5997.38</v>
      </c>
      <c r="H996" s="59">
        <f t="shared" si="31"/>
        <v>0</v>
      </c>
      <c r="I996" s="60"/>
    </row>
    <row r="997" spans="1:9" x14ac:dyDescent="0.2">
      <c r="A997" s="57">
        <v>152</v>
      </c>
      <c r="B997" s="58">
        <f>Bil!C32</f>
        <v>21</v>
      </c>
      <c r="C997" s="58">
        <f>Bil!D32</f>
        <v>306313</v>
      </c>
      <c r="D997" s="58">
        <f>Bil!E32</f>
        <v>309332</v>
      </c>
      <c r="E997" s="58">
        <v>0</v>
      </c>
      <c r="F997" s="58">
        <v>0</v>
      </c>
      <c r="G997" s="59">
        <f t="shared" si="32"/>
        <v>19424.517</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1993040</v>
      </c>
      <c r="D999" s="58">
        <f>Bil!E34</f>
        <v>2063297</v>
      </c>
      <c r="E999" s="58">
        <v>0</v>
      </c>
      <c r="F999" s="58">
        <v>0</v>
      </c>
      <c r="G999" s="59">
        <f t="shared" si="32"/>
        <v>140751.58199999999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117594</v>
      </c>
      <c r="D1006" s="58">
        <f>Bil!E41</f>
        <v>122122</v>
      </c>
      <c r="E1006" s="58">
        <v>0</v>
      </c>
      <c r="F1006" s="58">
        <v>0</v>
      </c>
      <c r="G1006" s="59">
        <f t="shared" si="32"/>
        <v>10855.14</v>
      </c>
      <c r="H1006" s="59">
        <f t="shared" si="31"/>
        <v>0</v>
      </c>
      <c r="I1006" s="60"/>
    </row>
    <row r="1007" spans="1:9" x14ac:dyDescent="0.2">
      <c r="A1007" s="57">
        <v>152</v>
      </c>
      <c r="B1007" s="58">
        <f>Bil!C42</f>
        <v>31</v>
      </c>
      <c r="C1007" s="58">
        <f>Bil!D42</f>
        <v>401265</v>
      </c>
      <c r="D1007" s="58">
        <f>Bil!E42</f>
        <v>447303</v>
      </c>
      <c r="E1007" s="58">
        <v>0</v>
      </c>
      <c r="F1007" s="58">
        <v>0</v>
      </c>
      <c r="G1007" s="59">
        <f t="shared" si="32"/>
        <v>40172.001000000004</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283671</v>
      </c>
      <c r="D1011" s="58">
        <f>Bil!E46</f>
        <v>325181</v>
      </c>
      <c r="E1011" s="58">
        <v>0</v>
      </c>
      <c r="F1011" s="58">
        <v>0</v>
      </c>
      <c r="G1011" s="59">
        <f t="shared" si="32"/>
        <v>32691.155000000002</v>
      </c>
      <c r="H1011" s="59">
        <f t="shared" si="31"/>
        <v>0</v>
      </c>
      <c r="I1011" s="60"/>
    </row>
    <row r="1012" spans="1:9" x14ac:dyDescent="0.2">
      <c r="A1012" s="57">
        <v>152</v>
      </c>
      <c r="B1012" s="58">
        <f>Bil!C47</f>
        <v>36</v>
      </c>
      <c r="C1012" s="58">
        <f>Bil!D47</f>
        <v>24748</v>
      </c>
      <c r="D1012" s="58">
        <f>Bil!E47</f>
        <v>24748</v>
      </c>
      <c r="E1012" s="58">
        <v>0</v>
      </c>
      <c r="F1012" s="58">
        <v>0</v>
      </c>
      <c r="G1012" s="59">
        <f t="shared" si="32"/>
        <v>2672.7839999999997</v>
      </c>
      <c r="H1012" s="59">
        <f t="shared" si="31"/>
        <v>0</v>
      </c>
      <c r="I1012" s="60"/>
    </row>
    <row r="1013" spans="1:9" x14ac:dyDescent="0.2">
      <c r="A1013" s="57">
        <v>152</v>
      </c>
      <c r="B1013" s="58">
        <f>Bil!C48</f>
        <v>37</v>
      </c>
      <c r="C1013" s="58">
        <f>Bil!D48</f>
        <v>24748</v>
      </c>
      <c r="D1013" s="58">
        <f>Bil!E48</f>
        <v>24748</v>
      </c>
      <c r="E1013" s="58">
        <v>0</v>
      </c>
      <c r="F1013" s="58">
        <v>0</v>
      </c>
      <c r="G1013" s="59">
        <f t="shared" si="32"/>
        <v>2747.0279999999998</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18481</v>
      </c>
      <c r="D1016" s="58">
        <f>Bil!E51</f>
        <v>18481</v>
      </c>
      <c r="E1016" s="58">
        <v>0</v>
      </c>
      <c r="F1016" s="58">
        <v>0</v>
      </c>
      <c r="G1016" s="59">
        <f t="shared" si="32"/>
        <v>2217.7200000000003</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18481</v>
      </c>
      <c r="D1018" s="58">
        <f>Bil!E53</f>
        <v>18481</v>
      </c>
      <c r="E1018" s="58">
        <v>0</v>
      </c>
      <c r="F1018" s="58">
        <v>0</v>
      </c>
      <c r="G1018" s="59">
        <f t="shared" si="32"/>
        <v>2328.6059999999998</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190997</v>
      </c>
      <c r="D1025" s="58">
        <f>Bil!E60</f>
        <v>196883</v>
      </c>
      <c r="E1025" s="58">
        <v>0</v>
      </c>
      <c r="F1025" s="58">
        <v>0</v>
      </c>
      <c r="G1025" s="59">
        <f t="shared" si="32"/>
        <v>28653.387000000002</v>
      </c>
      <c r="H1025" s="59">
        <f t="shared" si="31"/>
        <v>0</v>
      </c>
      <c r="I1025" s="60"/>
    </row>
    <row r="1026" spans="1:9" x14ac:dyDescent="0.2">
      <c r="A1026" s="57">
        <v>152</v>
      </c>
      <c r="B1026" s="58">
        <f>Bil!C61</f>
        <v>50</v>
      </c>
      <c r="C1026" s="58">
        <f>Bil!D61</f>
        <v>190997</v>
      </c>
      <c r="D1026" s="58">
        <f>Bil!E61</f>
        <v>196883</v>
      </c>
      <c r="E1026" s="58">
        <v>0</v>
      </c>
      <c r="F1026" s="58">
        <v>0</v>
      </c>
      <c r="G1026" s="59">
        <f t="shared" si="32"/>
        <v>29238.15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679936</v>
      </c>
      <c r="D1039" s="58">
        <f>Bil!E74</f>
        <v>767368</v>
      </c>
      <c r="E1039" s="58">
        <v>0</v>
      </c>
      <c r="F1039" s="58">
        <v>0</v>
      </c>
      <c r="G1039" s="59">
        <f t="shared" si="32"/>
        <v>139524.33600000001</v>
      </c>
      <c r="H1039" s="59">
        <f t="shared" si="33"/>
        <v>0</v>
      </c>
      <c r="I1039" s="60"/>
    </row>
    <row r="1040" spans="1:9" x14ac:dyDescent="0.2">
      <c r="A1040" s="57">
        <v>152</v>
      </c>
      <c r="B1040" s="58">
        <f>Bil!C75</f>
        <v>64</v>
      </c>
      <c r="C1040" s="58">
        <f>Bil!D75</f>
        <v>163994</v>
      </c>
      <c r="D1040" s="58">
        <f>Bil!E75</f>
        <v>226981</v>
      </c>
      <c r="E1040" s="58">
        <v>0</v>
      </c>
      <c r="F1040" s="58">
        <v>0</v>
      </c>
      <c r="G1040" s="59">
        <f t="shared" si="32"/>
        <v>39549.184000000001</v>
      </c>
      <c r="H1040" s="59">
        <f t="shared" si="33"/>
        <v>0</v>
      </c>
      <c r="I1040" s="60"/>
    </row>
    <row r="1041" spans="1:9" x14ac:dyDescent="0.2">
      <c r="A1041" s="57">
        <v>152</v>
      </c>
      <c r="B1041" s="58">
        <f>Bil!C76</f>
        <v>65</v>
      </c>
      <c r="C1041" s="58">
        <f>Bil!D76</f>
        <v>163994</v>
      </c>
      <c r="D1041" s="58">
        <f>Bil!E76</f>
        <v>226981</v>
      </c>
      <c r="E1041" s="58">
        <v>0</v>
      </c>
      <c r="F1041" s="58">
        <v>0</v>
      </c>
      <c r="G1041" s="59">
        <f t="shared" ref="G1041:G1104" si="34">B1041/1000*C1041+B1041/500*D1041</f>
        <v>40167.14</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163994</v>
      </c>
      <c r="D1043" s="58">
        <f>Bil!E78</f>
        <v>226981</v>
      </c>
      <c r="E1043" s="58">
        <v>0</v>
      </c>
      <c r="F1043" s="58">
        <v>0</v>
      </c>
      <c r="G1043" s="59">
        <f t="shared" si="34"/>
        <v>41403.052000000003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3100</v>
      </c>
      <c r="D1049" s="58">
        <f>Bil!E84</f>
        <v>3705</v>
      </c>
      <c r="E1049" s="58">
        <v>0</v>
      </c>
      <c r="F1049" s="58">
        <v>0</v>
      </c>
      <c r="G1049" s="59">
        <f t="shared" si="34"/>
        <v>767.2299999999999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3100</v>
      </c>
      <c r="D1056" s="58">
        <f>Bil!E91</f>
        <v>3705</v>
      </c>
      <c r="E1056" s="58">
        <v>0</v>
      </c>
      <c r="F1056" s="58">
        <v>0</v>
      </c>
      <c r="G1056" s="59">
        <f t="shared" si="34"/>
        <v>840.80000000000007</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13162</v>
      </c>
      <c r="D1116" s="58">
        <f>Bil!E151</f>
        <v>6620</v>
      </c>
      <c r="E1116" s="58">
        <v>0</v>
      </c>
      <c r="F1116" s="58">
        <v>0</v>
      </c>
      <c r="G1116" s="59">
        <f t="shared" si="36"/>
        <v>3696.28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11497</v>
      </c>
      <c r="D1119" s="58">
        <f>Bil!E154</f>
        <v>0</v>
      </c>
      <c r="E1119" s="58">
        <v>0</v>
      </c>
      <c r="F1119" s="58">
        <v>0</v>
      </c>
      <c r="G1119" s="59">
        <f t="shared" si="36"/>
        <v>1644.0709999999999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11497</v>
      </c>
      <c r="D1126" s="58">
        <f>Bil!E161</f>
        <v>0</v>
      </c>
      <c r="E1126" s="58">
        <v>0</v>
      </c>
      <c r="F1126" s="58">
        <v>0</v>
      </c>
      <c r="G1126" s="59">
        <f t="shared" si="36"/>
        <v>1724.55</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1665</v>
      </c>
      <c r="D1129" s="58">
        <f>Bil!E164</f>
        <v>6620</v>
      </c>
      <c r="E1129" s="58">
        <v>0</v>
      </c>
      <c r="F1129" s="58">
        <v>0</v>
      </c>
      <c r="G1129" s="59">
        <f t="shared" si="36"/>
        <v>2280.4650000000001</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22207</v>
      </c>
      <c r="D1133" s="58">
        <f>Bil!E168</f>
        <v>22207</v>
      </c>
      <c r="E1133" s="58">
        <v>0</v>
      </c>
      <c r="F1133" s="58">
        <v>0</v>
      </c>
      <c r="G1133" s="59">
        <f t="shared" si="36"/>
        <v>10459.496999999999</v>
      </c>
      <c r="H1133" s="59">
        <f t="shared" si="35"/>
        <v>0</v>
      </c>
      <c r="I1133" s="60"/>
    </row>
    <row r="1134" spans="1:9" x14ac:dyDescent="0.2">
      <c r="A1134" s="57">
        <v>152</v>
      </c>
      <c r="B1134" s="58">
        <f>Bil!C169</f>
        <v>158</v>
      </c>
      <c r="C1134" s="58">
        <f>Bil!D169</f>
        <v>477473</v>
      </c>
      <c r="D1134" s="58">
        <f>Bil!E169</f>
        <v>507855</v>
      </c>
      <c r="E1134" s="58">
        <v>0</v>
      </c>
      <c r="F1134" s="58">
        <v>0</v>
      </c>
      <c r="G1134" s="59">
        <f t="shared" si="36"/>
        <v>235922.91399999999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477473</v>
      </c>
      <c r="D1137" s="58">
        <f>Bil!E172</f>
        <v>507855</v>
      </c>
      <c r="E1137" s="58">
        <v>0</v>
      </c>
      <c r="F1137" s="58">
        <v>0</v>
      </c>
      <c r="G1137" s="59">
        <f t="shared" si="36"/>
        <v>240402.46299999999</v>
      </c>
      <c r="H1137" s="59">
        <f t="shared" si="35"/>
        <v>0</v>
      </c>
      <c r="I1137" s="60"/>
    </row>
    <row r="1138" spans="1:9" x14ac:dyDescent="0.2">
      <c r="A1138" s="57">
        <v>152</v>
      </c>
      <c r="B1138" s="58">
        <f>Bil!C173</f>
        <v>162</v>
      </c>
      <c r="C1138" s="58">
        <f>Bil!D173</f>
        <v>8443382</v>
      </c>
      <c r="D1138" s="58">
        <f>Bil!E173</f>
        <v>8674014</v>
      </c>
      <c r="E1138" s="58">
        <v>0</v>
      </c>
      <c r="F1138" s="58">
        <v>0</v>
      </c>
      <c r="G1138" s="59">
        <f t="shared" si="36"/>
        <v>4178208.4200000004</v>
      </c>
      <c r="H1138" s="59">
        <f t="shared" si="35"/>
        <v>0</v>
      </c>
      <c r="I1138" s="60"/>
    </row>
    <row r="1139" spans="1:9" x14ac:dyDescent="0.2">
      <c r="A1139" s="57">
        <v>152</v>
      </c>
      <c r="B1139" s="58">
        <f>Bil!C174</f>
        <v>163</v>
      </c>
      <c r="C1139" s="58">
        <f>Bil!D174</f>
        <v>574209</v>
      </c>
      <c r="D1139" s="58">
        <f>Bil!E174</f>
        <v>974909</v>
      </c>
      <c r="E1139" s="58">
        <v>0</v>
      </c>
      <c r="F1139" s="58">
        <v>0</v>
      </c>
      <c r="G1139" s="59">
        <f t="shared" si="36"/>
        <v>411416.40100000007</v>
      </c>
      <c r="H1139" s="59">
        <f t="shared" si="35"/>
        <v>0</v>
      </c>
      <c r="I1139" s="60"/>
    </row>
    <row r="1140" spans="1:9" x14ac:dyDescent="0.2">
      <c r="A1140" s="57">
        <v>152</v>
      </c>
      <c r="B1140" s="58">
        <f>Bil!C175</f>
        <v>164</v>
      </c>
      <c r="C1140" s="58">
        <f>Bil!D175</f>
        <v>574209</v>
      </c>
      <c r="D1140" s="58">
        <f>Bil!E175</f>
        <v>658628</v>
      </c>
      <c r="E1140" s="58">
        <v>0</v>
      </c>
      <c r="F1140" s="58">
        <v>0</v>
      </c>
      <c r="G1140" s="59">
        <f t="shared" si="36"/>
        <v>310200.26</v>
      </c>
      <c r="H1140" s="59">
        <f t="shared" si="35"/>
        <v>0</v>
      </c>
      <c r="I1140" s="60"/>
    </row>
    <row r="1141" spans="1:9" x14ac:dyDescent="0.2">
      <c r="A1141" s="57">
        <v>152</v>
      </c>
      <c r="B1141" s="58">
        <f>Bil!C176</f>
        <v>165</v>
      </c>
      <c r="C1141" s="58">
        <f>Bil!D176</f>
        <v>462738</v>
      </c>
      <c r="D1141" s="58">
        <f>Bil!E176</f>
        <v>483206</v>
      </c>
      <c r="E1141" s="58">
        <v>0</v>
      </c>
      <c r="F1141" s="58">
        <v>0</v>
      </c>
      <c r="G1141" s="59">
        <f t="shared" si="36"/>
        <v>235809.75</v>
      </c>
      <c r="H1141" s="59">
        <f t="shared" si="35"/>
        <v>0</v>
      </c>
      <c r="I1141" s="60"/>
    </row>
    <row r="1142" spans="1:9" x14ac:dyDescent="0.2">
      <c r="A1142" s="57">
        <v>152</v>
      </c>
      <c r="B1142" s="58">
        <f>Bil!C177</f>
        <v>166</v>
      </c>
      <c r="C1142" s="58">
        <f>Bil!D177</f>
        <v>91342</v>
      </c>
      <c r="D1142" s="58">
        <f>Bil!E177</f>
        <v>154515</v>
      </c>
      <c r="E1142" s="58">
        <v>0</v>
      </c>
      <c r="F1142" s="58">
        <v>0</v>
      </c>
      <c r="G1142" s="59">
        <f t="shared" si="36"/>
        <v>66461.752000000008</v>
      </c>
      <c r="H1142" s="59">
        <f t="shared" si="35"/>
        <v>0</v>
      </c>
      <c r="I1142" s="60"/>
    </row>
    <row r="1143" spans="1:9" x14ac:dyDescent="0.2">
      <c r="A1143" s="57">
        <v>152</v>
      </c>
      <c r="B1143" s="58">
        <f>Bil!C178</f>
        <v>167</v>
      </c>
      <c r="C1143" s="58">
        <f>Bil!D178</f>
        <v>645</v>
      </c>
      <c r="D1143" s="58">
        <f>Bil!E178</f>
        <v>1034</v>
      </c>
      <c r="E1143" s="58">
        <v>0</v>
      </c>
      <c r="F1143" s="58">
        <v>0</v>
      </c>
      <c r="G1143" s="59">
        <f t="shared" si="36"/>
        <v>453.07100000000003</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645</v>
      </c>
      <c r="D1146" s="58">
        <f>Bil!E181</f>
        <v>1034</v>
      </c>
      <c r="E1146" s="58">
        <v>0</v>
      </c>
      <c r="F1146" s="58">
        <v>0</v>
      </c>
      <c r="G1146" s="59">
        <f t="shared" si="36"/>
        <v>461.21000000000004</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19484</v>
      </c>
      <c r="D1150" s="58">
        <f>Bil!E185</f>
        <v>19873</v>
      </c>
      <c r="E1150" s="58">
        <v>0</v>
      </c>
      <c r="F1150" s="58">
        <v>0</v>
      </c>
      <c r="G1150" s="59">
        <f t="shared" si="36"/>
        <v>10306.019999999999</v>
      </c>
      <c r="H1150" s="59">
        <f t="shared" si="35"/>
        <v>0</v>
      </c>
      <c r="I1150" s="60"/>
    </row>
    <row r="1151" spans="1:9" x14ac:dyDescent="0.2">
      <c r="A1151" s="57">
        <v>152</v>
      </c>
      <c r="B1151" s="58">
        <f>Bil!C186</f>
        <v>175</v>
      </c>
      <c r="C1151" s="58">
        <f>Bil!D186</f>
        <v>0</v>
      </c>
      <c r="D1151" s="58">
        <f>Bil!E186</f>
        <v>316281</v>
      </c>
      <c r="E1151" s="58">
        <v>0</v>
      </c>
      <c r="F1151" s="58">
        <v>0</v>
      </c>
      <c r="G1151" s="59">
        <f t="shared" si="36"/>
        <v>110698.34999999999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7869173</v>
      </c>
      <c r="D1199" s="58">
        <f>Bil!E234</f>
        <v>7699105</v>
      </c>
      <c r="E1199" s="58">
        <v>0</v>
      </c>
      <c r="F1199" s="58">
        <v>0</v>
      </c>
      <c r="G1199" s="59">
        <f t="shared" si="38"/>
        <v>5188626.409</v>
      </c>
      <c r="H1199" s="59">
        <f t="shared" si="37"/>
        <v>0</v>
      </c>
      <c r="I1199" s="60"/>
    </row>
    <row r="1200" spans="1:9" x14ac:dyDescent="0.2">
      <c r="A1200" s="57">
        <v>152</v>
      </c>
      <c r="B1200" s="58">
        <f>Bil!C235</f>
        <v>224</v>
      </c>
      <c r="C1200" s="58">
        <f>Bil!D235</f>
        <v>7763447</v>
      </c>
      <c r="D1200" s="58">
        <f>Bil!E235</f>
        <v>7906647</v>
      </c>
      <c r="E1200" s="58">
        <v>0</v>
      </c>
      <c r="F1200" s="58">
        <v>0</v>
      </c>
      <c r="G1200" s="59">
        <f t="shared" si="38"/>
        <v>5281189.9840000002</v>
      </c>
      <c r="H1200" s="59">
        <f t="shared" si="37"/>
        <v>0</v>
      </c>
      <c r="I1200" s="60"/>
    </row>
    <row r="1201" spans="1:9" x14ac:dyDescent="0.2">
      <c r="A1201" s="57">
        <v>152</v>
      </c>
      <c r="B1201" s="58">
        <f>Bil!C236</f>
        <v>225</v>
      </c>
      <c r="C1201" s="58">
        <f>Bil!D236</f>
        <v>7763447</v>
      </c>
      <c r="D1201" s="58">
        <f>Bil!E236</f>
        <v>7906647</v>
      </c>
      <c r="E1201" s="58">
        <v>0</v>
      </c>
      <c r="F1201" s="58">
        <v>0</v>
      </c>
      <c r="G1201" s="59">
        <f t="shared" si="38"/>
        <v>5304766.7249999996</v>
      </c>
      <c r="H1201" s="59">
        <f t="shared" si="37"/>
        <v>0</v>
      </c>
      <c r="I1201" s="60"/>
    </row>
    <row r="1202" spans="1:9" x14ac:dyDescent="0.2">
      <c r="A1202" s="57">
        <v>152</v>
      </c>
      <c r="B1202" s="58">
        <f>Bil!C237</f>
        <v>226</v>
      </c>
      <c r="C1202" s="58">
        <f>Bil!D237</f>
        <v>7763447</v>
      </c>
      <c r="D1202" s="58">
        <f>Bil!E237</f>
        <v>7906647</v>
      </c>
      <c r="E1202" s="58">
        <v>0</v>
      </c>
      <c r="F1202" s="58">
        <v>0</v>
      </c>
      <c r="G1202" s="59">
        <f t="shared" si="38"/>
        <v>5328343.466</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84792</v>
      </c>
      <c r="D1208" s="58">
        <f>Bil!E243</f>
        <v>0</v>
      </c>
      <c r="E1208" s="58">
        <v>0</v>
      </c>
      <c r="F1208" s="58">
        <v>0</v>
      </c>
      <c r="G1208" s="59">
        <f t="shared" si="38"/>
        <v>19671.744000000002</v>
      </c>
      <c r="H1208" s="59">
        <f t="shared" si="37"/>
        <v>0</v>
      </c>
      <c r="I1208" s="60"/>
    </row>
    <row r="1209" spans="1:9" x14ac:dyDescent="0.2">
      <c r="A1209" s="57">
        <v>152</v>
      </c>
      <c r="B1209" s="58">
        <f>Bil!C244</f>
        <v>233</v>
      </c>
      <c r="C1209" s="58">
        <f>Bil!D244</f>
        <v>84792</v>
      </c>
      <c r="D1209" s="58">
        <f>Bil!E244</f>
        <v>0</v>
      </c>
      <c r="E1209" s="58">
        <v>0</v>
      </c>
      <c r="F1209" s="58">
        <v>0</v>
      </c>
      <c r="G1209" s="59">
        <f t="shared" si="38"/>
        <v>19756.536</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221934</v>
      </c>
      <c r="E1212" s="58">
        <v>0</v>
      </c>
      <c r="F1212" s="58">
        <v>0</v>
      </c>
      <c r="G1212" s="59">
        <f t="shared" si="38"/>
        <v>104752.848</v>
      </c>
      <c r="H1212" s="59">
        <f t="shared" si="37"/>
        <v>0</v>
      </c>
      <c r="I1212" s="60"/>
    </row>
    <row r="1213" spans="1:9" x14ac:dyDescent="0.2">
      <c r="A1213" s="57">
        <v>152</v>
      </c>
      <c r="B1213" s="58">
        <f>Bil!C248</f>
        <v>237</v>
      </c>
      <c r="C1213" s="58">
        <f>Bil!D248</f>
        <v>0</v>
      </c>
      <c r="D1213" s="58">
        <f>Bil!E248</f>
        <v>221934</v>
      </c>
      <c r="E1213" s="58">
        <v>0</v>
      </c>
      <c r="F1213" s="58">
        <v>0</v>
      </c>
      <c r="G1213" s="59">
        <f t="shared" si="38"/>
        <v>105196.716</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13162</v>
      </c>
      <c r="D1216" s="58">
        <f>Bil!E251</f>
        <v>6620</v>
      </c>
      <c r="E1216" s="58">
        <v>0</v>
      </c>
      <c r="F1216" s="58">
        <v>0</v>
      </c>
      <c r="G1216" s="59">
        <f t="shared" si="38"/>
        <v>6336.48</v>
      </c>
      <c r="H1216" s="59">
        <f t="shared" si="37"/>
        <v>0</v>
      </c>
      <c r="I1216" s="60"/>
    </row>
    <row r="1217" spans="1:9" x14ac:dyDescent="0.2">
      <c r="A1217" s="57">
        <v>152</v>
      </c>
      <c r="B1217" s="58">
        <f>Bil!C252</f>
        <v>241</v>
      </c>
      <c r="C1217" s="58">
        <f>Bil!D252</f>
        <v>7772</v>
      </c>
      <c r="D1217" s="58">
        <f>Bil!E252</f>
        <v>7772</v>
      </c>
      <c r="E1217" s="58">
        <v>0</v>
      </c>
      <c r="F1217" s="58">
        <v>0</v>
      </c>
      <c r="G1217" s="59">
        <f t="shared" si="38"/>
        <v>5619.1559999999999</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13162</v>
      </c>
      <c r="D1224" s="58">
        <f>Bil!E260</f>
        <v>6620</v>
      </c>
      <c r="E1224" s="58">
        <v>0</v>
      </c>
      <c r="F1224" s="58">
        <v>0</v>
      </c>
      <c r="G1224" s="59">
        <f t="shared" si="38"/>
        <v>6547.6959999999999</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22207</v>
      </c>
      <c r="D1226" s="58">
        <f>Bil!E262</f>
        <v>22207</v>
      </c>
      <c r="E1226" s="58">
        <v>0</v>
      </c>
      <c r="F1226" s="58">
        <v>0</v>
      </c>
      <c r="G1226" s="59">
        <f t="shared" si="38"/>
        <v>16655.25</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574209</v>
      </c>
      <c r="D1251" s="58">
        <f>Bil!E287</f>
        <v>658628</v>
      </c>
      <c r="E1251" s="58">
        <v>0</v>
      </c>
      <c r="F1251" s="58">
        <v>0</v>
      </c>
      <c r="G1251" s="59">
        <f t="shared" si="40"/>
        <v>520152.875</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316281</v>
      </c>
      <c r="E1253" s="58">
        <v>0</v>
      </c>
      <c r="F1253" s="58">
        <v>0</v>
      </c>
      <c r="G1253" s="59">
        <f t="shared" si="40"/>
        <v>175219.67400000003</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7330635</v>
      </c>
      <c r="D1396" s="58">
        <f>RasF!E121</f>
        <v>8227795</v>
      </c>
      <c r="E1396" s="58">
        <v>0</v>
      </c>
      <c r="F1396" s="58">
        <v>0</v>
      </c>
      <c r="G1396" s="59">
        <f t="shared" si="44"/>
        <v>2616484.75</v>
      </c>
      <c r="H1396" s="59">
        <f t="shared" si="43"/>
        <v>0</v>
      </c>
      <c r="I1396" s="60"/>
    </row>
    <row r="1397" spans="1:9" x14ac:dyDescent="0.2">
      <c r="A1397" s="57">
        <v>154</v>
      </c>
      <c r="B1397" s="58">
        <f>RasF!C122</f>
        <v>111</v>
      </c>
      <c r="C1397" s="58">
        <f>RasF!D122</f>
        <v>6925582</v>
      </c>
      <c r="D1397" s="58">
        <f>RasF!E122</f>
        <v>7815262</v>
      </c>
      <c r="E1397" s="58">
        <v>0</v>
      </c>
      <c r="F1397" s="58">
        <v>0</v>
      </c>
      <c r="G1397" s="59">
        <f t="shared" si="44"/>
        <v>2503727.7659999998</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6925582</v>
      </c>
      <c r="D1399" s="58">
        <f>RasF!E124</f>
        <v>7815262</v>
      </c>
      <c r="E1399" s="58">
        <v>0</v>
      </c>
      <c r="F1399" s="58">
        <v>0</v>
      </c>
      <c r="G1399" s="59">
        <f t="shared" si="44"/>
        <v>2548839.9780000001</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405053</v>
      </c>
      <c r="D1408" s="58">
        <f>RasF!E133</f>
        <v>412533</v>
      </c>
      <c r="E1408" s="58">
        <v>0</v>
      </c>
      <c r="F1408" s="58">
        <v>0</v>
      </c>
      <c r="G1408" s="59">
        <f t="shared" si="44"/>
        <v>150074.51799999998</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7330635</v>
      </c>
      <c r="D1423" s="67">
        <f>RasF!E148</f>
        <v>8227795</v>
      </c>
      <c r="E1423" s="67">
        <v>0</v>
      </c>
      <c r="F1423" s="67">
        <v>0</v>
      </c>
      <c r="G1423" s="68">
        <f t="shared" si="44"/>
        <v>3258712.8250000002</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574209</v>
      </c>
      <c r="D1468" s="70"/>
      <c r="E1468" s="70">
        <v>0</v>
      </c>
      <c r="F1468" s="70">
        <v>0</v>
      </c>
      <c r="G1468" s="64">
        <f t="shared" ref="G1468:G1499" si="51">B1468/1000*C1468</f>
        <v>574.20900000000006</v>
      </c>
      <c r="H1468" s="64">
        <f t="shared" ref="H1468:H1499" si="52">ABS(C1468-ROUND(C1468,0))</f>
        <v>0</v>
      </c>
      <c r="I1468" s="65"/>
    </row>
    <row r="1469" spans="1:9" x14ac:dyDescent="0.2">
      <c r="A1469" s="73">
        <v>159</v>
      </c>
      <c r="B1469" s="61">
        <f>Obv!C13</f>
        <v>2</v>
      </c>
      <c r="C1469" s="61">
        <f>Obv!D13</f>
        <v>8455912</v>
      </c>
      <c r="D1469" s="61">
        <v>0</v>
      </c>
      <c r="E1469" s="61">
        <v>0</v>
      </c>
      <c r="F1469" s="61">
        <v>0</v>
      </c>
      <c r="G1469" s="59">
        <f t="shared" si="51"/>
        <v>16911.824000000001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7577685</v>
      </c>
      <c r="D1471" s="61">
        <v>0</v>
      </c>
      <c r="E1471" s="61">
        <v>0</v>
      </c>
      <c r="F1471" s="61">
        <v>0</v>
      </c>
      <c r="G1471" s="59">
        <f t="shared" si="51"/>
        <v>30310.74</v>
      </c>
      <c r="H1471" s="59">
        <f t="shared" si="52"/>
        <v>0</v>
      </c>
      <c r="I1471" s="60"/>
    </row>
    <row r="1472" spans="1:9" x14ac:dyDescent="0.2">
      <c r="A1472" s="73">
        <v>159</v>
      </c>
      <c r="B1472" s="61">
        <f>Obv!C16</f>
        <v>5</v>
      </c>
      <c r="C1472" s="61">
        <f>Obv!D16</f>
        <v>6247204</v>
      </c>
      <c r="D1472" s="61">
        <v>0</v>
      </c>
      <c r="E1472" s="61">
        <v>0</v>
      </c>
      <c r="F1472" s="61">
        <v>0</v>
      </c>
      <c r="G1472" s="59">
        <f t="shared" si="51"/>
        <v>31236.02</v>
      </c>
      <c r="H1472" s="59">
        <f t="shared" si="52"/>
        <v>0</v>
      </c>
      <c r="I1472" s="60"/>
    </row>
    <row r="1473" spans="1:9" x14ac:dyDescent="0.2">
      <c r="A1473" s="73">
        <v>159</v>
      </c>
      <c r="B1473" s="61">
        <f>Obv!C17</f>
        <v>6</v>
      </c>
      <c r="C1473" s="61">
        <f>Obv!D17</f>
        <v>1153365</v>
      </c>
      <c r="D1473" s="61">
        <v>0</v>
      </c>
      <c r="E1473" s="61">
        <v>0</v>
      </c>
      <c r="F1473" s="61">
        <v>0</v>
      </c>
      <c r="G1473" s="59">
        <f t="shared" si="51"/>
        <v>6920.1900000000005</v>
      </c>
      <c r="H1473" s="59">
        <f t="shared" si="52"/>
        <v>0</v>
      </c>
      <c r="I1473" s="60"/>
    </row>
    <row r="1474" spans="1:9" x14ac:dyDescent="0.2">
      <c r="A1474" s="73">
        <v>159</v>
      </c>
      <c r="B1474" s="61">
        <f>Obv!C18</f>
        <v>7</v>
      </c>
      <c r="C1474" s="61">
        <f>Obv!D18</f>
        <v>8457</v>
      </c>
      <c r="D1474" s="61">
        <v>0</v>
      </c>
      <c r="E1474" s="61">
        <v>0</v>
      </c>
      <c r="F1474" s="61">
        <v>0</v>
      </c>
      <c r="G1474" s="59">
        <f t="shared" si="51"/>
        <v>59.198999999999998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168659</v>
      </c>
      <c r="D1478" s="61">
        <v>0</v>
      </c>
      <c r="E1478" s="61">
        <v>0</v>
      </c>
      <c r="F1478" s="61">
        <v>0</v>
      </c>
      <c r="G1478" s="59">
        <f t="shared" si="51"/>
        <v>1855.2489999999998</v>
      </c>
      <c r="H1478" s="59">
        <f t="shared" si="52"/>
        <v>0</v>
      </c>
      <c r="I1478" s="60"/>
    </row>
    <row r="1479" spans="1:9" x14ac:dyDescent="0.2">
      <c r="A1479" s="73">
        <v>159</v>
      </c>
      <c r="B1479" s="61">
        <f>Obv!C23</f>
        <v>12</v>
      </c>
      <c r="C1479" s="61">
        <f>Obv!D23</f>
        <v>878227</v>
      </c>
      <c r="D1479" s="61">
        <v>0</v>
      </c>
      <c r="E1479" s="61">
        <v>0</v>
      </c>
      <c r="F1479" s="61">
        <v>0</v>
      </c>
      <c r="G1479" s="59">
        <f t="shared" si="51"/>
        <v>10538.724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8055212</v>
      </c>
      <c r="D1486" s="61">
        <v>0</v>
      </c>
      <c r="E1486" s="61">
        <v>0</v>
      </c>
      <c r="F1486" s="61">
        <v>0</v>
      </c>
      <c r="G1486" s="59">
        <f t="shared" si="51"/>
        <v>153049.02799999999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7493266</v>
      </c>
      <c r="D1488" s="61">
        <v>0</v>
      </c>
      <c r="E1488" s="61">
        <v>0</v>
      </c>
      <c r="F1488" s="61">
        <v>0</v>
      </c>
      <c r="G1488" s="59">
        <f t="shared" si="51"/>
        <v>157358.58600000001</v>
      </c>
      <c r="H1488" s="59">
        <f t="shared" si="52"/>
        <v>0</v>
      </c>
      <c r="I1488" s="60"/>
    </row>
    <row r="1489" spans="1:9" x14ac:dyDescent="0.2">
      <c r="A1489" s="73">
        <v>159</v>
      </c>
      <c r="B1489" s="61">
        <f>Obv!C33</f>
        <v>22</v>
      </c>
      <c r="C1489" s="61">
        <f>Obv!D33</f>
        <v>5763998</v>
      </c>
      <c r="D1489" s="61">
        <v>0</v>
      </c>
      <c r="E1489" s="61">
        <v>0</v>
      </c>
      <c r="F1489" s="61">
        <v>0</v>
      </c>
      <c r="G1489" s="59">
        <f t="shared" si="51"/>
        <v>126807.95599999999</v>
      </c>
      <c r="H1489" s="59">
        <f t="shared" si="52"/>
        <v>0</v>
      </c>
      <c r="I1489" s="60"/>
    </row>
    <row r="1490" spans="1:9" x14ac:dyDescent="0.2">
      <c r="A1490" s="73">
        <v>159</v>
      </c>
      <c r="B1490" s="61">
        <f>Obv!C34</f>
        <v>23</v>
      </c>
      <c r="C1490" s="61">
        <f>Obv!D34</f>
        <v>1573059</v>
      </c>
      <c r="D1490" s="61">
        <v>0</v>
      </c>
      <c r="E1490" s="61">
        <v>0</v>
      </c>
      <c r="F1490" s="61">
        <v>0</v>
      </c>
      <c r="G1490" s="59">
        <f t="shared" si="51"/>
        <v>36180.356999999996</v>
      </c>
      <c r="H1490" s="59">
        <f t="shared" si="52"/>
        <v>0</v>
      </c>
      <c r="I1490" s="60"/>
    </row>
    <row r="1491" spans="1:9" x14ac:dyDescent="0.2">
      <c r="A1491" s="73">
        <v>159</v>
      </c>
      <c r="B1491" s="61">
        <f>Obv!C35</f>
        <v>24</v>
      </c>
      <c r="C1491" s="61">
        <f>Obv!D35</f>
        <v>7423</v>
      </c>
      <c r="D1491" s="61">
        <v>0</v>
      </c>
      <c r="E1491" s="61">
        <v>0</v>
      </c>
      <c r="F1491" s="61">
        <v>0</v>
      </c>
      <c r="G1491" s="59">
        <f t="shared" si="51"/>
        <v>178.15200000000002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148786</v>
      </c>
      <c r="D1495" s="61">
        <v>0</v>
      </c>
      <c r="E1495" s="61">
        <v>0</v>
      </c>
      <c r="F1495" s="61">
        <v>0</v>
      </c>
      <c r="G1495" s="59">
        <f t="shared" si="51"/>
        <v>4166.0079999999998</v>
      </c>
      <c r="H1495" s="59">
        <f t="shared" si="52"/>
        <v>0</v>
      </c>
      <c r="I1495" s="60"/>
    </row>
    <row r="1496" spans="1:9" x14ac:dyDescent="0.2">
      <c r="A1496" s="73">
        <v>159</v>
      </c>
      <c r="B1496" s="61">
        <f>Obv!C40</f>
        <v>29</v>
      </c>
      <c r="C1496" s="61">
        <f>Obv!D40</f>
        <v>561946</v>
      </c>
      <c r="D1496" s="61">
        <v>0</v>
      </c>
      <c r="E1496" s="61">
        <v>0</v>
      </c>
      <c r="F1496" s="61">
        <v>0</v>
      </c>
      <c r="G1496" s="59">
        <f t="shared" si="51"/>
        <v>16296.434000000001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974909</v>
      </c>
      <c r="D1503" s="61">
        <v>0</v>
      </c>
      <c r="E1503" s="61">
        <v>0</v>
      </c>
      <c r="F1503" s="61">
        <v>0</v>
      </c>
      <c r="G1503" s="59">
        <f t="shared" si="53"/>
        <v>35096.723999999995</v>
      </c>
      <c r="H1503" s="59">
        <f t="shared" si="54"/>
        <v>0</v>
      </c>
      <c r="I1503" s="60"/>
    </row>
    <row r="1504" spans="1:9" x14ac:dyDescent="0.2">
      <c r="A1504" s="73">
        <v>159</v>
      </c>
      <c r="B1504" s="61">
        <f>Obv!C48</f>
        <v>37</v>
      </c>
      <c r="C1504" s="61">
        <f>Obv!D48</f>
        <v>19873</v>
      </c>
      <c r="D1504" s="61">
        <v>0</v>
      </c>
      <c r="E1504" s="61">
        <v>0</v>
      </c>
      <c r="F1504" s="61">
        <v>0</v>
      </c>
      <c r="G1504" s="59">
        <f t="shared" si="53"/>
        <v>735.30099999999993</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19873</v>
      </c>
      <c r="D1510" s="61">
        <v>0</v>
      </c>
      <c r="E1510" s="61">
        <v>0</v>
      </c>
      <c r="F1510" s="61">
        <v>0</v>
      </c>
      <c r="G1510" s="59">
        <f t="shared" si="53"/>
        <v>854.53899999999999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19873</v>
      </c>
      <c r="D1541" s="61">
        <v>0</v>
      </c>
      <c r="E1541" s="61">
        <v>0</v>
      </c>
      <c r="F1541" s="61">
        <v>0</v>
      </c>
      <c r="G1541" s="59">
        <f t="shared" si="55"/>
        <v>1470.6019999999999</v>
      </c>
      <c r="H1541" s="59">
        <f t="shared" si="56"/>
        <v>0</v>
      </c>
      <c r="I1541" s="60"/>
    </row>
    <row r="1542" spans="1:9" x14ac:dyDescent="0.2">
      <c r="A1542" s="73">
        <v>159</v>
      </c>
      <c r="B1542" s="61">
        <f>Obv!C86</f>
        <v>75</v>
      </c>
      <c r="C1542" s="61">
        <f>Obv!D86</f>
        <v>19873</v>
      </c>
      <c r="D1542" s="61">
        <v>0</v>
      </c>
      <c r="E1542" s="61">
        <v>0</v>
      </c>
      <c r="F1542" s="61">
        <v>0</v>
      </c>
      <c r="G1542" s="59">
        <f t="shared" si="55"/>
        <v>1490.4749999999999</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955036</v>
      </c>
      <c r="D1557" s="61">
        <v>0</v>
      </c>
      <c r="E1557" s="61">
        <v>0</v>
      </c>
      <c r="F1557" s="61">
        <v>0</v>
      </c>
      <c r="G1557" s="59">
        <f t="shared" si="55"/>
        <v>85953.239999999991</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638755</v>
      </c>
      <c r="D1559" s="61">
        <v>0</v>
      </c>
      <c r="E1559" s="61">
        <v>0</v>
      </c>
      <c r="F1559" s="61">
        <v>0</v>
      </c>
      <c r="G1559" s="59">
        <f t="shared" si="55"/>
        <v>58765.46</v>
      </c>
      <c r="H1559" s="59">
        <f t="shared" si="56"/>
        <v>0</v>
      </c>
      <c r="I1559" s="60"/>
    </row>
    <row r="1560" spans="1:9" x14ac:dyDescent="0.2">
      <c r="A1560" s="73">
        <v>159</v>
      </c>
      <c r="B1560" s="61">
        <f>Obv!C104</f>
        <v>93</v>
      </c>
      <c r="C1560" s="61">
        <f>Obv!D104</f>
        <v>316281</v>
      </c>
      <c r="D1560" s="61">
        <v>0</v>
      </c>
      <c r="E1560" s="61">
        <v>0</v>
      </c>
      <c r="F1560" s="61">
        <v>0</v>
      </c>
      <c r="G1560" s="59">
        <f t="shared" si="55"/>
        <v>29414.132999999998</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4"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5</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14111</v>
      </c>
      <c r="C6" s="12"/>
      <c r="D6" s="401" t="s">
        <v>3128</v>
      </c>
      <c r="E6" s="402"/>
      <c r="F6" s="15" t="s">
        <v>237</v>
      </c>
      <c r="G6" s="12"/>
      <c r="H6" s="12"/>
      <c r="I6" s="12"/>
      <c r="J6" s="409">
        <f>SUM(Skriveni!G2:G1561)</f>
        <v>167837083.4869999</v>
      </c>
      <c r="K6" s="409"/>
    </row>
    <row r="7" spans="1:11" ht="3" customHeight="1" x14ac:dyDescent="0.2">
      <c r="A7" s="12"/>
      <c r="B7" s="12"/>
      <c r="C7" s="12"/>
      <c r="D7" s="12"/>
      <c r="E7" s="12"/>
      <c r="F7" s="12"/>
      <c r="G7" s="12"/>
      <c r="H7" s="12"/>
      <c r="I7" s="12"/>
      <c r="J7" s="12"/>
      <c r="K7" s="12"/>
    </row>
    <row r="8" spans="1:11" ht="15" customHeight="1" x14ac:dyDescent="0.2">
      <c r="A8" s="22" t="s">
        <v>3125</v>
      </c>
      <c r="B8" s="27">
        <v>3005992</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42205</v>
      </c>
      <c r="C12" s="398" t="s">
        <v>2176</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82627473367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484</v>
      </c>
      <c r="C22" s="351" t="str">
        <f>IF(B22&gt;0, "Županija: " &amp; LOOKUP(H2,A83:A103,B83:B103) &amp; ", grad/općina: " &amp; LOOKUP(B22,A107:A663,B107:B663),"Šifra grada/općine nije upisana")</f>
        <v>Županija: VARAŽDINSKA, grad/općina: VIDOVEC</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4296</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4298</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7399899</v>
      </c>
      <c r="K39" s="114">
        <f>PRRAS!E12</f>
        <v>7921070</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7103809</v>
      </c>
      <c r="K40" s="117">
        <f>PRRAS!E159</f>
        <v>7349702</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84792</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221934</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7763447</v>
      </c>
      <c r="K43" s="114">
        <f>Bil!E13</f>
        <v>7906647</v>
      </c>
    </row>
    <row r="44" spans="1:11" ht="12.95" customHeight="1" x14ac:dyDescent="0.2">
      <c r="A44" s="363"/>
      <c r="B44" s="366" t="str">
        <f>Bil!B74</f>
        <v>Financijska imovina (AOP 064+073+081+112+128+140+157+158)</v>
      </c>
      <c r="C44" s="367"/>
      <c r="D44" s="367"/>
      <c r="E44" s="367"/>
      <c r="F44" s="367"/>
      <c r="G44" s="367"/>
      <c r="H44" s="367"/>
      <c r="I44" s="115">
        <f>Bil!C74</f>
        <v>63</v>
      </c>
      <c r="J44" s="116">
        <f>Bil!D74</f>
        <v>679936</v>
      </c>
      <c r="K44" s="117">
        <f>Bil!E74</f>
        <v>767368</v>
      </c>
    </row>
    <row r="45" spans="1:11" ht="12.95" customHeight="1" x14ac:dyDescent="0.2">
      <c r="A45" s="363"/>
      <c r="B45" s="366" t="str">
        <f>Bil!B174</f>
        <v xml:space="preserve">Obveze (AOP 164+175+176+192+220) </v>
      </c>
      <c r="C45" s="367"/>
      <c r="D45" s="367"/>
      <c r="E45" s="367"/>
      <c r="F45" s="367"/>
      <c r="G45" s="367"/>
      <c r="H45" s="367"/>
      <c r="I45" s="115">
        <f>Bil!C174</f>
        <v>163</v>
      </c>
      <c r="J45" s="116">
        <f>Bil!D174</f>
        <v>574209</v>
      </c>
      <c r="K45" s="117">
        <f>Bil!E174</f>
        <v>974909</v>
      </c>
    </row>
    <row r="46" spans="1:11" ht="12.95" customHeight="1" x14ac:dyDescent="0.2">
      <c r="A46" s="364"/>
      <c r="B46" s="369" t="str">
        <f>Bil!B234</f>
        <v>Vlastiti izvori (224 + 232 - 236 + 240 do 242)</v>
      </c>
      <c r="C46" s="370"/>
      <c r="D46" s="370"/>
      <c r="E46" s="370"/>
      <c r="F46" s="370"/>
      <c r="G46" s="370"/>
      <c r="H46" s="370"/>
      <c r="I46" s="118">
        <f>Bil!C234</f>
        <v>223</v>
      </c>
      <c r="J46" s="119">
        <f>Bil!D234</f>
        <v>7869173</v>
      </c>
      <c r="K46" s="120">
        <f>Bil!E234</f>
        <v>7699105</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7330635</v>
      </c>
      <c r="K50" s="117">
        <f>RasF!E121</f>
        <v>8227795</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7330635</v>
      </c>
      <c r="K51" s="120">
        <f>RasF!E148</f>
        <v>8227795</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574209</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974909</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19873</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955036</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80" activePane="bottomLeft" state="frozen"/>
      <selection pane="bottomLeft" activeCell="E700" sqref="E70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14111</v>
      </c>
      <c r="C4" s="429"/>
      <c r="D4" s="429"/>
      <c r="E4" s="430">
        <f>SUM(Skriveni!G2:G976)</f>
        <v>126527537.52</v>
      </c>
      <c r="F4" s="431"/>
    </row>
    <row r="5" spans="1:7" s="23" customFormat="1" ht="15" customHeight="1" x14ac:dyDescent="0.2">
      <c r="B5" s="428" t="str">
        <f>"Naziv: "&amp;IF(RefStr!B10&lt;&gt;"",RefStr!B10,"_______________________________________")</f>
        <v>Naziv: OSNOVNA ŠKOLA VIDOVEC</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7399899</v>
      </c>
      <c r="E12" s="147">
        <f>E13+E50+E56+E85+E116+E134+E141+E147</f>
        <v>7921070</v>
      </c>
      <c r="F12" s="148">
        <f>IF(D12&lt;&gt;0,IF(E12/D12&gt;=100,"&gt;&gt;100",E12/D12*100),"-")</f>
        <v>107.04294747806694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5857062</v>
      </c>
      <c r="E56" s="147">
        <f>E57+E60+E65+E68+E71+E74+E77+E80</f>
        <v>6316056</v>
      </c>
      <c r="F56" s="150">
        <f t="shared" si="0"/>
        <v>107.83659111001387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25056</v>
      </c>
      <c r="E68" s="147">
        <f>SUM(E69:E70)</f>
        <v>7314</v>
      </c>
      <c r="F68" s="150">
        <f t="shared" si="0"/>
        <v>29.190613026819921</v>
      </c>
    </row>
    <row r="69" spans="1:6" s="8" customFormat="1" x14ac:dyDescent="0.2">
      <c r="A69" s="145">
        <v>6341</v>
      </c>
      <c r="B69" s="146" t="s">
        <v>3699</v>
      </c>
      <c r="C69" s="345">
        <v>58</v>
      </c>
      <c r="D69" s="149">
        <v>25056</v>
      </c>
      <c r="E69" s="149">
        <v>7314</v>
      </c>
      <c r="F69" s="148">
        <f t="shared" si="0"/>
        <v>29.190613026819921</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5714999</v>
      </c>
      <c r="E74" s="147">
        <f>SUM(E75:E76)</f>
        <v>6105721</v>
      </c>
      <c r="F74" s="150">
        <f t="shared" si="0"/>
        <v>106.83678159873693</v>
      </c>
    </row>
    <row r="75" spans="1:6" s="8" customFormat="1" x14ac:dyDescent="0.2">
      <c r="A75" s="145" t="s">
        <v>1142</v>
      </c>
      <c r="B75" s="146" t="s">
        <v>3980</v>
      </c>
      <c r="C75" s="345">
        <v>64</v>
      </c>
      <c r="D75" s="149">
        <v>5714999</v>
      </c>
      <c r="E75" s="149">
        <v>6105721</v>
      </c>
      <c r="F75" s="148">
        <f t="shared" si="0"/>
        <v>106.83678159873693</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117007</v>
      </c>
      <c r="E77" s="147">
        <f>SUM(E78:E79)</f>
        <v>145715</v>
      </c>
      <c r="F77" s="150">
        <f t="shared" si="0"/>
        <v>124.53528421376498</v>
      </c>
    </row>
    <row r="78" spans="1:6" s="8" customFormat="1" x14ac:dyDescent="0.2">
      <c r="A78" s="145" t="s">
        <v>3984</v>
      </c>
      <c r="B78" s="146" t="s">
        <v>920</v>
      </c>
      <c r="C78" s="345">
        <v>67</v>
      </c>
      <c r="D78" s="149">
        <v>117007</v>
      </c>
      <c r="E78" s="149">
        <v>36604</v>
      </c>
      <c r="F78" s="148">
        <f t="shared" ref="F78:F141" si="1">IF(D78&lt;&gt;0,IF(E78/D78&gt;=100,"&gt;&gt;100",E78/D78*100),"-")</f>
        <v>31.283598417188713</v>
      </c>
    </row>
    <row r="79" spans="1:6" s="8" customFormat="1" x14ac:dyDescent="0.2">
      <c r="A79" s="145" t="s">
        <v>3985</v>
      </c>
      <c r="B79" s="146" t="s">
        <v>921</v>
      </c>
      <c r="C79" s="345">
        <v>68</v>
      </c>
      <c r="D79" s="149"/>
      <c r="E79" s="149">
        <v>109111</v>
      </c>
      <c r="F79" s="148" t="str">
        <f t="shared" si="1"/>
        <v>-</v>
      </c>
    </row>
    <row r="80" spans="1:6" s="8" customFormat="1" x14ac:dyDescent="0.2">
      <c r="A80" s="152" t="s">
        <v>922</v>
      </c>
      <c r="B80" s="153" t="s">
        <v>923</v>
      </c>
      <c r="C80" s="345">
        <v>69</v>
      </c>
      <c r="D80" s="147">
        <f>SUM(D81:D84)</f>
        <v>0</v>
      </c>
      <c r="E80" s="147">
        <f>SUM(E81:E84)</f>
        <v>57306</v>
      </c>
      <c r="F80" s="150" t="str">
        <f t="shared" si="1"/>
        <v>-</v>
      </c>
    </row>
    <row r="81" spans="1:6" s="8" customFormat="1" x14ac:dyDescent="0.2">
      <c r="A81" s="152">
        <v>6391</v>
      </c>
      <c r="B81" s="153" t="s">
        <v>924</v>
      </c>
      <c r="C81" s="345">
        <v>70</v>
      </c>
      <c r="D81" s="149"/>
      <c r="E81" s="149">
        <v>1134</v>
      </c>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v>56172</v>
      </c>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1131</v>
      </c>
      <c r="E85" s="147">
        <f>E86+E94+E101+E109</f>
        <v>805</v>
      </c>
      <c r="F85" s="150">
        <f t="shared" si="1"/>
        <v>71.175950486295321</v>
      </c>
    </row>
    <row r="86" spans="1:6" s="8" customFormat="1" x14ac:dyDescent="0.2">
      <c r="A86" s="145">
        <v>641</v>
      </c>
      <c r="B86" s="146" t="s">
        <v>929</v>
      </c>
      <c r="C86" s="345">
        <v>75</v>
      </c>
      <c r="D86" s="147">
        <f>SUM(D87:D93)</f>
        <v>1131</v>
      </c>
      <c r="E86" s="147">
        <f>SUM(E87:E93)</f>
        <v>805</v>
      </c>
      <c r="F86" s="150">
        <f t="shared" si="1"/>
        <v>71.175950486295321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1131</v>
      </c>
      <c r="E88" s="149">
        <v>805</v>
      </c>
      <c r="F88" s="148">
        <f t="shared" si="1"/>
        <v>71.175950486295321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495549</v>
      </c>
      <c r="E116" s="147">
        <f>E117+E122+E130</f>
        <v>380901</v>
      </c>
      <c r="F116" s="150">
        <f t="shared" si="1"/>
        <v>76.864447309953192</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495549</v>
      </c>
      <c r="E122" s="147">
        <f>SUM(E123:E129)</f>
        <v>380901</v>
      </c>
      <c r="F122" s="150">
        <f t="shared" si="1"/>
        <v>76.864447309953192</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495549</v>
      </c>
      <c r="E127" s="149">
        <v>380901</v>
      </c>
      <c r="F127" s="148">
        <f t="shared" si="1"/>
        <v>76.864447309953192</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39850</v>
      </c>
      <c r="E134" s="147">
        <f>E135+E138</f>
        <v>35036</v>
      </c>
      <c r="F134" s="150">
        <f t="shared" si="1"/>
        <v>87.919698870765373</v>
      </c>
    </row>
    <row r="135" spans="1:6" s="8" customFormat="1" x14ac:dyDescent="0.2">
      <c r="A135" s="145">
        <v>661</v>
      </c>
      <c r="B135" s="146" t="s">
        <v>425</v>
      </c>
      <c r="C135" s="345">
        <v>124</v>
      </c>
      <c r="D135" s="147">
        <f>SUM(D136:D137)</f>
        <v>35436</v>
      </c>
      <c r="E135" s="147">
        <f>SUM(E136:E137)</f>
        <v>28586</v>
      </c>
      <c r="F135" s="150">
        <f t="shared" si="1"/>
        <v>80.669375776046962</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35436</v>
      </c>
      <c r="E137" s="149">
        <v>28586</v>
      </c>
      <c r="F137" s="148">
        <f t="shared" si="1"/>
        <v>80.669375776046962</v>
      </c>
    </row>
    <row r="138" spans="1:6" s="8" customFormat="1" x14ac:dyDescent="0.2">
      <c r="A138" s="145">
        <v>663</v>
      </c>
      <c r="B138" s="151" t="s">
        <v>426</v>
      </c>
      <c r="C138" s="345">
        <v>127</v>
      </c>
      <c r="D138" s="147">
        <f>SUM(D139:D140)</f>
        <v>4414</v>
      </c>
      <c r="E138" s="147">
        <f>SUM(E139:E140)</f>
        <v>6450</v>
      </c>
      <c r="F138" s="150">
        <f t="shared" si="1"/>
        <v>146.12596284549161</v>
      </c>
    </row>
    <row r="139" spans="1:6" s="8" customFormat="1" x14ac:dyDescent="0.2">
      <c r="A139" s="145">
        <v>6631</v>
      </c>
      <c r="B139" s="146" t="s">
        <v>1502</v>
      </c>
      <c r="C139" s="345">
        <v>128</v>
      </c>
      <c r="D139" s="149">
        <v>4414</v>
      </c>
      <c r="E139" s="149">
        <v>6450</v>
      </c>
      <c r="F139" s="148">
        <f t="shared" si="1"/>
        <v>146.12596284549161</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1006307</v>
      </c>
      <c r="E141" s="147">
        <f>E142+E146</f>
        <v>1188272</v>
      </c>
      <c r="F141" s="150">
        <f t="shared" si="1"/>
        <v>118.08245396285626</v>
      </c>
    </row>
    <row r="142" spans="1:6" s="8" customFormat="1" ht="24" x14ac:dyDescent="0.2">
      <c r="A142" s="145">
        <v>671</v>
      </c>
      <c r="B142" s="154" t="s">
        <v>1672</v>
      </c>
      <c r="C142" s="345">
        <v>131</v>
      </c>
      <c r="D142" s="147">
        <f>SUM(D143:D145)</f>
        <v>1006307</v>
      </c>
      <c r="E142" s="147">
        <f>SUM(E143:E145)</f>
        <v>1188272</v>
      </c>
      <c r="F142" s="150">
        <f t="shared" ref="F142:F205" si="2">IF(D142&lt;&gt;0,IF(E142/D142&gt;=100,"&gt;&gt;100",E142/D142*100),"-")</f>
        <v>118.08245396285626</v>
      </c>
    </row>
    <row r="143" spans="1:6" s="8" customFormat="1" x14ac:dyDescent="0.2">
      <c r="A143" s="145">
        <v>6711</v>
      </c>
      <c r="B143" s="146" t="s">
        <v>3582</v>
      </c>
      <c r="C143" s="345">
        <v>132</v>
      </c>
      <c r="D143" s="149">
        <v>1006307</v>
      </c>
      <c r="E143" s="149">
        <v>1188272</v>
      </c>
      <c r="F143" s="148">
        <f t="shared" si="2"/>
        <v>118.08245396285626</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7103809</v>
      </c>
      <c r="E159" s="147">
        <f>E160+E171+E204+E223+E232+E257+E268</f>
        <v>7349702</v>
      </c>
      <c r="F159" s="150">
        <f t="shared" si="2"/>
        <v>103.4614247089132</v>
      </c>
    </row>
    <row r="160" spans="1:6" s="8" customFormat="1" x14ac:dyDescent="0.2">
      <c r="A160" s="145">
        <v>31</v>
      </c>
      <c r="B160" s="146" t="s">
        <v>431</v>
      </c>
      <c r="C160" s="345">
        <v>149</v>
      </c>
      <c r="D160" s="147">
        <f>D161+D166+D167</f>
        <v>5541734</v>
      </c>
      <c r="E160" s="147">
        <f>E161+E166+E167</f>
        <v>5696301</v>
      </c>
      <c r="F160" s="150">
        <f t="shared" si="2"/>
        <v>102.78914505820742</v>
      </c>
    </row>
    <row r="161" spans="1:6" s="8" customFormat="1" x14ac:dyDescent="0.2">
      <c r="A161" s="145">
        <v>311</v>
      </c>
      <c r="B161" s="146" t="s">
        <v>432</v>
      </c>
      <c r="C161" s="345">
        <v>150</v>
      </c>
      <c r="D161" s="147">
        <f>SUM(D162:D165)</f>
        <v>4506024</v>
      </c>
      <c r="E161" s="147">
        <f>SUM(E162:E165)</f>
        <v>4668181</v>
      </c>
      <c r="F161" s="150">
        <f t="shared" si="2"/>
        <v>103.59867146735127</v>
      </c>
    </row>
    <row r="162" spans="1:6" s="8" customFormat="1" x14ac:dyDescent="0.2">
      <c r="A162" s="145">
        <v>3111</v>
      </c>
      <c r="B162" s="146" t="s">
        <v>385</v>
      </c>
      <c r="C162" s="345">
        <v>151</v>
      </c>
      <c r="D162" s="149">
        <v>4442116</v>
      </c>
      <c r="E162" s="149">
        <v>4603958</v>
      </c>
      <c r="F162" s="148">
        <f t="shared" si="2"/>
        <v>103.64335375303122</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45287</v>
      </c>
      <c r="E164" s="149">
        <v>46227</v>
      </c>
      <c r="F164" s="148">
        <f t="shared" si="2"/>
        <v>102.07565084902951</v>
      </c>
    </row>
    <row r="165" spans="1:6" s="8" customFormat="1" x14ac:dyDescent="0.2">
      <c r="A165" s="145">
        <v>3114</v>
      </c>
      <c r="B165" s="146" t="s">
        <v>388</v>
      </c>
      <c r="C165" s="345">
        <v>154</v>
      </c>
      <c r="D165" s="149">
        <v>18621</v>
      </c>
      <c r="E165" s="149">
        <v>17996</v>
      </c>
      <c r="F165" s="148">
        <f t="shared" si="2"/>
        <v>96.643574458944201</v>
      </c>
    </row>
    <row r="166" spans="1:6" s="8" customFormat="1" x14ac:dyDescent="0.2">
      <c r="A166" s="145">
        <v>312</v>
      </c>
      <c r="B166" s="146" t="s">
        <v>1597</v>
      </c>
      <c r="C166" s="345">
        <v>155</v>
      </c>
      <c r="D166" s="149">
        <v>262467</v>
      </c>
      <c r="E166" s="149">
        <v>248310</v>
      </c>
      <c r="F166" s="148">
        <f t="shared" si="2"/>
        <v>94.606179062510719</v>
      </c>
    </row>
    <row r="167" spans="1:6" s="8" customFormat="1" x14ac:dyDescent="0.2">
      <c r="A167" s="145">
        <v>313</v>
      </c>
      <c r="B167" s="146" t="s">
        <v>2853</v>
      </c>
      <c r="C167" s="345">
        <v>156</v>
      </c>
      <c r="D167" s="147">
        <f>SUM(D168:D170)</f>
        <v>773243</v>
      </c>
      <c r="E167" s="147">
        <f>SUM(E168:E170)</f>
        <v>779810</v>
      </c>
      <c r="F167" s="150">
        <f t="shared" si="2"/>
        <v>100.84928023920034</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696818</v>
      </c>
      <c r="E169" s="149">
        <v>702736</v>
      </c>
      <c r="F169" s="148">
        <f t="shared" si="2"/>
        <v>100.84928919746619</v>
      </c>
    </row>
    <row r="170" spans="1:6" s="8" customFormat="1" x14ac:dyDescent="0.2">
      <c r="A170" s="145">
        <v>3133</v>
      </c>
      <c r="B170" s="146" t="s">
        <v>264</v>
      </c>
      <c r="C170" s="345">
        <v>159</v>
      </c>
      <c r="D170" s="149">
        <v>76425</v>
      </c>
      <c r="E170" s="149">
        <v>77074</v>
      </c>
      <c r="F170" s="148">
        <f t="shared" si="2"/>
        <v>100.84919856068039</v>
      </c>
    </row>
    <row r="171" spans="1:6" s="8" customFormat="1" x14ac:dyDescent="0.2">
      <c r="A171" s="145">
        <v>32</v>
      </c>
      <c r="B171" s="146" t="s">
        <v>433</v>
      </c>
      <c r="C171" s="345">
        <v>160</v>
      </c>
      <c r="D171" s="147">
        <f>D172+D177+D185+D195+D196</f>
        <v>1554671</v>
      </c>
      <c r="E171" s="147">
        <f>E172+E177+E185+E195+E196</f>
        <v>1645590</v>
      </c>
      <c r="F171" s="150">
        <f t="shared" si="2"/>
        <v>105.84811834786909</v>
      </c>
    </row>
    <row r="172" spans="1:6" s="8" customFormat="1" x14ac:dyDescent="0.2">
      <c r="A172" s="145">
        <v>321</v>
      </c>
      <c r="B172" s="146" t="s">
        <v>3359</v>
      </c>
      <c r="C172" s="345">
        <v>161</v>
      </c>
      <c r="D172" s="147">
        <f>SUM(D173:D176)</f>
        <v>244661</v>
      </c>
      <c r="E172" s="147">
        <f>SUM(E173:E176)</f>
        <v>342740</v>
      </c>
      <c r="F172" s="150">
        <f t="shared" si="2"/>
        <v>140.08771320316683</v>
      </c>
    </row>
    <row r="173" spans="1:6" s="8" customFormat="1" x14ac:dyDescent="0.2">
      <c r="A173" s="145">
        <v>3211</v>
      </c>
      <c r="B173" s="146" t="s">
        <v>3243</v>
      </c>
      <c r="C173" s="345">
        <v>162</v>
      </c>
      <c r="D173" s="149">
        <v>87097</v>
      </c>
      <c r="E173" s="149">
        <v>60154</v>
      </c>
      <c r="F173" s="148">
        <f t="shared" si="2"/>
        <v>69.065524644936104</v>
      </c>
    </row>
    <row r="174" spans="1:6" s="8" customFormat="1" x14ac:dyDescent="0.2">
      <c r="A174" s="145">
        <v>3212</v>
      </c>
      <c r="B174" s="146" t="s">
        <v>108</v>
      </c>
      <c r="C174" s="345">
        <v>163</v>
      </c>
      <c r="D174" s="149">
        <v>133711</v>
      </c>
      <c r="E174" s="149">
        <v>261487</v>
      </c>
      <c r="F174" s="148">
        <f t="shared" si="2"/>
        <v>195.56132255386618</v>
      </c>
    </row>
    <row r="175" spans="1:6" s="8" customFormat="1" x14ac:dyDescent="0.2">
      <c r="A175" s="145">
        <v>3213</v>
      </c>
      <c r="B175" s="146" t="s">
        <v>2999</v>
      </c>
      <c r="C175" s="345">
        <v>164</v>
      </c>
      <c r="D175" s="149">
        <v>5941</v>
      </c>
      <c r="E175" s="149">
        <v>6432</v>
      </c>
      <c r="F175" s="148">
        <f t="shared" si="2"/>
        <v>108.26460191886889</v>
      </c>
    </row>
    <row r="176" spans="1:6" s="8" customFormat="1" x14ac:dyDescent="0.2">
      <c r="A176" s="145">
        <v>3214</v>
      </c>
      <c r="B176" s="146" t="s">
        <v>2998</v>
      </c>
      <c r="C176" s="345">
        <v>165</v>
      </c>
      <c r="D176" s="149">
        <v>17912</v>
      </c>
      <c r="E176" s="149">
        <v>14667</v>
      </c>
      <c r="F176" s="148">
        <f t="shared" si="2"/>
        <v>81.883653416703879</v>
      </c>
    </row>
    <row r="177" spans="1:6" s="8" customFormat="1" x14ac:dyDescent="0.2">
      <c r="A177" s="145">
        <v>322</v>
      </c>
      <c r="B177" s="146" t="s">
        <v>3360</v>
      </c>
      <c r="C177" s="345">
        <v>166</v>
      </c>
      <c r="D177" s="147">
        <f>SUM(D178:D184)</f>
        <v>858308</v>
      </c>
      <c r="E177" s="147">
        <f>SUM(E178:E184)</f>
        <v>898835</v>
      </c>
      <c r="F177" s="150">
        <f t="shared" si="2"/>
        <v>104.72173159285478</v>
      </c>
    </row>
    <row r="178" spans="1:6" s="8" customFormat="1" x14ac:dyDescent="0.2">
      <c r="A178" s="145">
        <v>3221</v>
      </c>
      <c r="B178" s="146" t="s">
        <v>3000</v>
      </c>
      <c r="C178" s="345">
        <v>167</v>
      </c>
      <c r="D178" s="149">
        <v>121432</v>
      </c>
      <c r="E178" s="149">
        <v>116196</v>
      </c>
      <c r="F178" s="148">
        <f t="shared" si="2"/>
        <v>95.68812174715066</v>
      </c>
    </row>
    <row r="179" spans="1:6" s="8" customFormat="1" x14ac:dyDescent="0.2">
      <c r="A179" s="145">
        <v>3222</v>
      </c>
      <c r="B179" s="146" t="s">
        <v>3001</v>
      </c>
      <c r="C179" s="345">
        <v>168</v>
      </c>
      <c r="D179" s="149">
        <v>405053</v>
      </c>
      <c r="E179" s="149">
        <v>412533</v>
      </c>
      <c r="F179" s="148">
        <f t="shared" si="2"/>
        <v>101.84667191700841</v>
      </c>
    </row>
    <row r="180" spans="1:6" s="8" customFormat="1" x14ac:dyDescent="0.2">
      <c r="A180" s="145">
        <v>3223</v>
      </c>
      <c r="B180" s="146" t="s">
        <v>3002</v>
      </c>
      <c r="C180" s="345">
        <v>169</v>
      </c>
      <c r="D180" s="149">
        <v>271118</v>
      </c>
      <c r="E180" s="149">
        <v>318725</v>
      </c>
      <c r="F180" s="148">
        <f t="shared" si="2"/>
        <v>117.559512832051</v>
      </c>
    </row>
    <row r="181" spans="1:6" s="8" customFormat="1" x14ac:dyDescent="0.2">
      <c r="A181" s="145">
        <v>3224</v>
      </c>
      <c r="B181" s="146" t="s">
        <v>2236</v>
      </c>
      <c r="C181" s="345">
        <v>170</v>
      </c>
      <c r="D181" s="149">
        <v>28329</v>
      </c>
      <c r="E181" s="149">
        <v>41635</v>
      </c>
      <c r="F181" s="148">
        <f t="shared" si="2"/>
        <v>146.96953651734972</v>
      </c>
    </row>
    <row r="182" spans="1:6" s="8" customFormat="1" x14ac:dyDescent="0.2">
      <c r="A182" s="145">
        <v>3225</v>
      </c>
      <c r="B182" s="146" t="s">
        <v>504</v>
      </c>
      <c r="C182" s="345">
        <v>171</v>
      </c>
      <c r="D182" s="149">
        <v>23418</v>
      </c>
      <c r="E182" s="149">
        <v>5886</v>
      </c>
      <c r="F182" s="148">
        <f t="shared" si="2"/>
        <v>25.134511913912377</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8958</v>
      </c>
      <c r="E184" s="149">
        <v>3860</v>
      </c>
      <c r="F184" s="148">
        <f t="shared" si="2"/>
        <v>43.089975440946638</v>
      </c>
    </row>
    <row r="185" spans="1:6" s="8" customFormat="1" x14ac:dyDescent="0.2">
      <c r="A185" s="145">
        <v>323</v>
      </c>
      <c r="B185" s="146" t="s">
        <v>2312</v>
      </c>
      <c r="C185" s="345">
        <v>174</v>
      </c>
      <c r="D185" s="147">
        <f>SUM(D186:D194)</f>
        <v>389410</v>
      </c>
      <c r="E185" s="147">
        <f>SUM(E186:E194)</f>
        <v>325150</v>
      </c>
      <c r="F185" s="150">
        <f t="shared" si="2"/>
        <v>83.498112529210857</v>
      </c>
    </row>
    <row r="186" spans="1:6" s="8" customFormat="1" x14ac:dyDescent="0.2">
      <c r="A186" s="145">
        <v>3231</v>
      </c>
      <c r="B186" s="146" t="s">
        <v>855</v>
      </c>
      <c r="C186" s="345">
        <v>175</v>
      </c>
      <c r="D186" s="149">
        <v>194014</v>
      </c>
      <c r="E186" s="149">
        <v>91232</v>
      </c>
      <c r="F186" s="148">
        <f t="shared" si="2"/>
        <v>47.023410681703382</v>
      </c>
    </row>
    <row r="187" spans="1:6" s="8" customFormat="1" x14ac:dyDescent="0.2">
      <c r="A187" s="145">
        <v>3232</v>
      </c>
      <c r="B187" s="146" t="s">
        <v>3870</v>
      </c>
      <c r="C187" s="345">
        <v>176</v>
      </c>
      <c r="D187" s="149">
        <v>40236</v>
      </c>
      <c r="E187" s="149">
        <v>58832</v>
      </c>
      <c r="F187" s="148">
        <f t="shared" si="2"/>
        <v>146.21731782483349</v>
      </c>
    </row>
    <row r="188" spans="1:6" s="8" customFormat="1" x14ac:dyDescent="0.2">
      <c r="A188" s="145">
        <v>3233</v>
      </c>
      <c r="B188" s="146" t="s">
        <v>3871</v>
      </c>
      <c r="C188" s="345">
        <v>177</v>
      </c>
      <c r="D188" s="149">
        <v>2101</v>
      </c>
      <c r="E188" s="149">
        <v>12822</v>
      </c>
      <c r="F188" s="148">
        <f t="shared" si="2"/>
        <v>610.28081865778199</v>
      </c>
    </row>
    <row r="189" spans="1:6" s="8" customFormat="1" x14ac:dyDescent="0.2">
      <c r="A189" s="145">
        <v>3234</v>
      </c>
      <c r="B189" s="146" t="s">
        <v>3872</v>
      </c>
      <c r="C189" s="345">
        <v>178</v>
      </c>
      <c r="D189" s="149">
        <v>57923</v>
      </c>
      <c r="E189" s="149">
        <v>47126</v>
      </c>
      <c r="F189" s="148">
        <f t="shared" si="2"/>
        <v>81.359736201508909</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30721</v>
      </c>
      <c r="E191" s="149">
        <v>26584</v>
      </c>
      <c r="F191" s="148">
        <f t="shared" si="2"/>
        <v>86.533641483024638</v>
      </c>
    </row>
    <row r="192" spans="1:6" s="8" customFormat="1" x14ac:dyDescent="0.2">
      <c r="A192" s="145">
        <v>3237</v>
      </c>
      <c r="B192" s="146" t="s">
        <v>3875</v>
      </c>
      <c r="C192" s="345">
        <v>181</v>
      </c>
      <c r="D192" s="149">
        <v>37337</v>
      </c>
      <c r="E192" s="149">
        <v>62985</v>
      </c>
      <c r="F192" s="148">
        <f t="shared" si="2"/>
        <v>168.69325334118969</v>
      </c>
    </row>
    <row r="193" spans="1:6" s="8" customFormat="1" x14ac:dyDescent="0.2">
      <c r="A193" s="145">
        <v>3238</v>
      </c>
      <c r="B193" s="146" t="s">
        <v>702</v>
      </c>
      <c r="C193" s="345">
        <v>182</v>
      </c>
      <c r="D193" s="149">
        <v>21801</v>
      </c>
      <c r="E193" s="149">
        <v>22845</v>
      </c>
      <c r="F193" s="148">
        <f t="shared" si="2"/>
        <v>104.78877115728635</v>
      </c>
    </row>
    <row r="194" spans="1:6" s="8" customFormat="1" x14ac:dyDescent="0.2">
      <c r="A194" s="145">
        <v>3239</v>
      </c>
      <c r="B194" s="146" t="s">
        <v>703</v>
      </c>
      <c r="C194" s="345">
        <v>183</v>
      </c>
      <c r="D194" s="149">
        <v>5277</v>
      </c>
      <c r="E194" s="149">
        <v>2724</v>
      </c>
      <c r="F194" s="148">
        <f t="shared" si="2"/>
        <v>51.620238772029559</v>
      </c>
    </row>
    <row r="195" spans="1:6" s="8" customFormat="1" x14ac:dyDescent="0.2">
      <c r="A195" s="145">
        <v>324</v>
      </c>
      <c r="B195" s="146" t="s">
        <v>3584</v>
      </c>
      <c r="C195" s="345">
        <v>184</v>
      </c>
      <c r="D195" s="149">
        <v>11611</v>
      </c>
      <c r="E195" s="149">
        <v>28449</v>
      </c>
      <c r="F195" s="148">
        <f t="shared" si="2"/>
        <v>245.01765567134615</v>
      </c>
    </row>
    <row r="196" spans="1:6" s="8" customFormat="1" x14ac:dyDescent="0.2">
      <c r="A196" s="145">
        <v>329</v>
      </c>
      <c r="B196" s="146" t="s">
        <v>434</v>
      </c>
      <c r="C196" s="345">
        <v>185</v>
      </c>
      <c r="D196" s="147">
        <f>SUM(D197:D203)</f>
        <v>50681</v>
      </c>
      <c r="E196" s="147">
        <f>SUM(E197:E203)</f>
        <v>50416</v>
      </c>
      <c r="F196" s="150">
        <f t="shared" si="2"/>
        <v>99.477121603756842</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13632</v>
      </c>
      <c r="E198" s="149">
        <v>8182</v>
      </c>
      <c r="F198" s="148">
        <f t="shared" si="2"/>
        <v>60.020539906103288</v>
      </c>
    </row>
    <row r="199" spans="1:6" s="8" customFormat="1" x14ac:dyDescent="0.2">
      <c r="A199" s="145">
        <v>3293</v>
      </c>
      <c r="B199" s="146" t="s">
        <v>1967</v>
      </c>
      <c r="C199" s="345">
        <v>188</v>
      </c>
      <c r="D199" s="149">
        <v>168</v>
      </c>
      <c r="E199" s="149">
        <v>144</v>
      </c>
      <c r="F199" s="148">
        <f t="shared" si="2"/>
        <v>85.714285714285708</v>
      </c>
    </row>
    <row r="200" spans="1:6" s="8" customFormat="1" x14ac:dyDescent="0.2">
      <c r="A200" s="145">
        <v>3294</v>
      </c>
      <c r="B200" s="146" t="s">
        <v>2313</v>
      </c>
      <c r="C200" s="345">
        <v>189</v>
      </c>
      <c r="D200" s="149">
        <v>1450</v>
      </c>
      <c r="E200" s="149">
        <v>1000</v>
      </c>
      <c r="F200" s="148">
        <f t="shared" si="2"/>
        <v>68.965517241379317</v>
      </c>
    </row>
    <row r="201" spans="1:6" s="8" customFormat="1" x14ac:dyDescent="0.2">
      <c r="A201" s="145">
        <v>3295</v>
      </c>
      <c r="B201" s="146" t="s">
        <v>3585</v>
      </c>
      <c r="C201" s="345">
        <v>190</v>
      </c>
      <c r="D201" s="149">
        <v>23561</v>
      </c>
      <c r="E201" s="149">
        <v>22604</v>
      </c>
      <c r="F201" s="148">
        <f t="shared" si="2"/>
        <v>95.938202962522809</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11870</v>
      </c>
      <c r="E203" s="149">
        <v>18486</v>
      </c>
      <c r="F203" s="148">
        <f t="shared" si="2"/>
        <v>155.73715248525696</v>
      </c>
    </row>
    <row r="204" spans="1:6" s="8" customFormat="1" x14ac:dyDescent="0.2">
      <c r="A204" s="145">
        <v>34</v>
      </c>
      <c r="B204" s="151" t="s">
        <v>435</v>
      </c>
      <c r="C204" s="345">
        <v>193</v>
      </c>
      <c r="D204" s="147">
        <f>D205+D210+D218</f>
        <v>7404</v>
      </c>
      <c r="E204" s="147">
        <f>E205+E210+E218</f>
        <v>7811</v>
      </c>
      <c r="F204" s="150">
        <f t="shared" si="2"/>
        <v>105.49702863317125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7404</v>
      </c>
      <c r="E218" s="147">
        <f>SUM(E219:E222)</f>
        <v>7811</v>
      </c>
      <c r="F218" s="150">
        <f t="shared" si="3"/>
        <v>105.49702863317125</v>
      </c>
    </row>
    <row r="219" spans="1:6" s="8" customFormat="1" x14ac:dyDescent="0.2">
      <c r="A219" s="145">
        <v>3431</v>
      </c>
      <c r="B219" s="151" t="s">
        <v>3587</v>
      </c>
      <c r="C219" s="345">
        <v>208</v>
      </c>
      <c r="D219" s="149">
        <v>7396</v>
      </c>
      <c r="E219" s="149">
        <v>7811</v>
      </c>
      <c r="F219" s="148">
        <f t="shared" si="3"/>
        <v>105.61114115738238</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8</v>
      </c>
      <c r="E221" s="149"/>
      <c r="F221" s="148">
        <f t="shared" si="3"/>
        <v>0</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7103809</v>
      </c>
      <c r="E292" s="147">
        <f>E159-E290+E291</f>
        <v>7349702</v>
      </c>
      <c r="F292" s="150">
        <f t="shared" si="4"/>
        <v>103.4614247089132</v>
      </c>
    </row>
    <row r="293" spans="1:6" s="8" customFormat="1" x14ac:dyDescent="0.2">
      <c r="A293" s="145" t="s">
        <v>1215</v>
      </c>
      <c r="B293" s="146" t="s">
        <v>3441</v>
      </c>
      <c r="C293" s="345">
        <v>282</v>
      </c>
      <c r="D293" s="147">
        <f>IF(D12&gt;=D292,D12-D292,0)</f>
        <v>296090</v>
      </c>
      <c r="E293" s="147">
        <f>IF(E12&gt;=E292,E12-E292,0)</f>
        <v>571368</v>
      </c>
      <c r="F293" s="150">
        <f t="shared" si="4"/>
        <v>192.97105609780809</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15528</v>
      </c>
      <c r="E295" s="149">
        <v>84792</v>
      </c>
      <c r="F295" s="148">
        <f t="shared" si="4"/>
        <v>546.05873261205568</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226826</v>
      </c>
      <c r="E353" s="147">
        <f>E354+E366+E399+E403+E405</f>
        <v>878094</v>
      </c>
      <c r="F353" s="150">
        <f t="shared" si="5"/>
        <v>387.12228756844456</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129926</v>
      </c>
      <c r="E366" s="147">
        <f>E367+E372+E381+E386+E391+E394</f>
        <v>150090</v>
      </c>
      <c r="F366" s="150">
        <f t="shared" si="6"/>
        <v>115.51960346658868</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86051</v>
      </c>
      <c r="E372" s="147">
        <f>SUM(E373:E380)</f>
        <v>104052</v>
      </c>
      <c r="F372" s="150">
        <f t="shared" si="6"/>
        <v>120.91898990133758</v>
      </c>
    </row>
    <row r="373" spans="1:6" s="8" customFormat="1" x14ac:dyDescent="0.2">
      <c r="A373" s="145">
        <v>4221</v>
      </c>
      <c r="B373" s="146" t="s">
        <v>3941</v>
      </c>
      <c r="C373" s="345">
        <v>361</v>
      </c>
      <c r="D373" s="149">
        <v>83932</v>
      </c>
      <c r="E373" s="149">
        <v>90076</v>
      </c>
      <c r="F373" s="148">
        <f t="shared" si="6"/>
        <v>107.32021159986655</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v>2640</v>
      </c>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2119</v>
      </c>
      <c r="E378" s="149">
        <v>8315</v>
      </c>
      <c r="F378" s="148">
        <f t="shared" si="6"/>
        <v>392.40207645115623</v>
      </c>
    </row>
    <row r="379" spans="1:6" s="8" customFormat="1" x14ac:dyDescent="0.2">
      <c r="A379" s="145">
        <v>4227</v>
      </c>
      <c r="B379" s="151" t="s">
        <v>3947</v>
      </c>
      <c r="C379" s="345">
        <v>367</v>
      </c>
      <c r="D379" s="149"/>
      <c r="E379" s="149">
        <v>3021</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43875</v>
      </c>
      <c r="E386" s="147">
        <f>SUM(E387:E390)</f>
        <v>46038</v>
      </c>
      <c r="F386" s="150">
        <f t="shared" si="6"/>
        <v>104.92991452991454</v>
      </c>
    </row>
    <row r="387" spans="1:6" s="8" customFormat="1" x14ac:dyDescent="0.2">
      <c r="A387" s="145">
        <v>4241</v>
      </c>
      <c r="B387" s="146" t="s">
        <v>2886</v>
      </c>
      <c r="C387" s="345">
        <v>375</v>
      </c>
      <c r="D387" s="149">
        <v>43875</v>
      </c>
      <c r="E387" s="149">
        <v>46038</v>
      </c>
      <c r="F387" s="148">
        <f t="shared" si="6"/>
        <v>104.92991452991454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96900</v>
      </c>
      <c r="E405" s="147">
        <f>SUM(E406:E409)</f>
        <v>728004</v>
      </c>
      <c r="F405" s="150">
        <f t="shared" si="6"/>
        <v>751.29411764705878</v>
      </c>
    </row>
    <row r="406" spans="1:6" s="8" customFormat="1" x14ac:dyDescent="0.2">
      <c r="A406" s="145">
        <v>451</v>
      </c>
      <c r="B406" s="146" t="s">
        <v>2199</v>
      </c>
      <c r="C406" s="345">
        <v>394</v>
      </c>
      <c r="D406" s="149">
        <v>96900</v>
      </c>
      <c r="E406" s="149">
        <v>728004</v>
      </c>
      <c r="F406" s="148">
        <f t="shared" si="6"/>
        <v>751.29411764705878</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226826</v>
      </c>
      <c r="E411" s="147">
        <f>IF(E353&gt;=E301, E353-E301, 0)</f>
        <v>878094</v>
      </c>
      <c r="F411" s="150">
        <f t="shared" si="6"/>
        <v>387.12228756844456</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7399899</v>
      </c>
      <c r="E415" s="147">
        <f>E12+E301</f>
        <v>7921070</v>
      </c>
      <c r="F415" s="150">
        <f t="shared" si="6"/>
        <v>107.04294747806694</v>
      </c>
    </row>
    <row r="416" spans="1:6" s="8" customFormat="1" x14ac:dyDescent="0.2">
      <c r="A416" s="145" t="s">
        <v>1215</v>
      </c>
      <c r="B416" s="146" t="s">
        <v>1993</v>
      </c>
      <c r="C416" s="345">
        <v>404</v>
      </c>
      <c r="D416" s="147">
        <f>D292+D353</f>
        <v>7330635</v>
      </c>
      <c r="E416" s="147">
        <f>E292+E353</f>
        <v>8227796</v>
      </c>
      <c r="F416" s="150">
        <f t="shared" si="6"/>
        <v>112.23851685426978</v>
      </c>
    </row>
    <row r="417" spans="1:6" s="8" customFormat="1" x14ac:dyDescent="0.2">
      <c r="A417" s="145" t="s">
        <v>1215</v>
      </c>
      <c r="B417" s="146" t="s">
        <v>1994</v>
      </c>
      <c r="C417" s="345">
        <v>405</v>
      </c>
      <c r="D417" s="147">
        <f>IF(D415&gt;=D416,D415-D416,0)</f>
        <v>69264</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306726</v>
      </c>
      <c r="F418" s="150" t="str">
        <f t="shared" si="6"/>
        <v>-</v>
      </c>
    </row>
    <row r="419" spans="1:6" s="8" customFormat="1" x14ac:dyDescent="0.2">
      <c r="A419" s="160" t="s">
        <v>1592</v>
      </c>
      <c r="B419" s="151" t="s">
        <v>1996</v>
      </c>
      <c r="C419" s="345">
        <v>407</v>
      </c>
      <c r="D419" s="147">
        <f>IF(D295-D296+D412-D413&gt;=0,D295-D296+D412-D413,0)</f>
        <v>15528</v>
      </c>
      <c r="E419" s="147">
        <f>IF(E295-E296+E412-E413&gt;=0,E295-E296+E412-E413,0)</f>
        <v>84792</v>
      </c>
      <c r="F419" s="150">
        <f t="shared" si="6"/>
        <v>546.05873261205568</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7399899</v>
      </c>
      <c r="E642" s="147">
        <f>E415+E423</f>
        <v>7921070</v>
      </c>
      <c r="F642" s="148">
        <f t="shared" si="10"/>
        <v>107.04294747806694</v>
      </c>
    </row>
    <row r="643" spans="1:6" s="8" customFormat="1" x14ac:dyDescent="0.2">
      <c r="A643" s="145" t="s">
        <v>1215</v>
      </c>
      <c r="B643" s="146" t="s">
        <v>1246</v>
      </c>
      <c r="C643" s="345">
        <v>630</v>
      </c>
      <c r="D643" s="147">
        <f>D416+D531</f>
        <v>7330635</v>
      </c>
      <c r="E643" s="147">
        <f>E416+E531</f>
        <v>8227796</v>
      </c>
      <c r="F643" s="148">
        <f t="shared" si="10"/>
        <v>112.23851685426978</v>
      </c>
    </row>
    <row r="644" spans="1:6" s="8" customFormat="1" x14ac:dyDescent="0.2">
      <c r="A644" s="145" t="s">
        <v>1215</v>
      </c>
      <c r="B644" s="146" t="s">
        <v>1247</v>
      </c>
      <c r="C644" s="345">
        <v>631</v>
      </c>
      <c r="D644" s="147">
        <f>IF(D642&gt;=D643,D642-D643,0)</f>
        <v>69264</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306726</v>
      </c>
      <c r="F645" s="148" t="str">
        <f t="shared" si="10"/>
        <v>-</v>
      </c>
    </row>
    <row r="646" spans="1:6" s="8" customFormat="1" x14ac:dyDescent="0.2">
      <c r="A646" s="160" t="s">
        <v>2741</v>
      </c>
      <c r="B646" s="146" t="s">
        <v>1249</v>
      </c>
      <c r="C646" s="345">
        <v>633</v>
      </c>
      <c r="D646" s="147">
        <f>IF(D419-D420+D640-D641&gt;=0,D419-D420+D640-D641,0)</f>
        <v>15528</v>
      </c>
      <c r="E646" s="147">
        <f>IF(E419-E420+E640-E641&gt;=0,E419-E420+E640-E641,0)</f>
        <v>84792</v>
      </c>
      <c r="F646" s="148">
        <f t="shared" si="10"/>
        <v>546.05873261205568</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84792</v>
      </c>
      <c r="E648" s="147">
        <f>IF(E644+E646-E645-E647&gt;=0,E644+E646-E645-E647,0)</f>
        <v>0</v>
      </c>
      <c r="F648" s="148">
        <f t="shared" si="10"/>
        <v>0</v>
      </c>
    </row>
    <row r="649" spans="1:6" s="8" customFormat="1" x14ac:dyDescent="0.2">
      <c r="A649" s="145" t="s">
        <v>1215</v>
      </c>
      <c r="B649" s="146" t="s">
        <v>176</v>
      </c>
      <c r="C649" s="345">
        <v>636</v>
      </c>
      <c r="D649" s="147">
        <f>IF(D645+D647-D644-D646&gt;=0,D645+D647-D644-D646,0)</f>
        <v>0</v>
      </c>
      <c r="E649" s="147">
        <f>IF(E645+E647-E644-E646&gt;=0,E645+E647-E644-E646,0)</f>
        <v>221934</v>
      </c>
      <c r="F649" s="148" t="str">
        <f t="shared" si="10"/>
        <v>-</v>
      </c>
    </row>
    <row r="650" spans="1:6" s="8" customFormat="1" ht="24" x14ac:dyDescent="0.2">
      <c r="A650" s="156" t="s">
        <v>3810</v>
      </c>
      <c r="B650" s="157" t="s">
        <v>177</v>
      </c>
      <c r="C650" s="347">
        <v>637</v>
      </c>
      <c r="D650" s="158">
        <v>477473</v>
      </c>
      <c r="E650" s="158">
        <v>507855</v>
      </c>
      <c r="F650" s="159">
        <f t="shared" si="10"/>
        <v>106.36308231041336</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78975</v>
      </c>
      <c r="E652" s="149">
        <v>163994</v>
      </c>
      <c r="F652" s="148">
        <f t="shared" ref="F652:F677" si="11">IF(D652&lt;&gt;0,IF(E652/D652&gt;=100,"&gt;&gt;100",E652/D652*100),"-")</f>
        <v>207.65305476416586</v>
      </c>
    </row>
    <row r="653" spans="1:6" s="8" customFormat="1" x14ac:dyDescent="0.2">
      <c r="A653" s="145" t="s">
        <v>1208</v>
      </c>
      <c r="B653" s="146" t="s">
        <v>2750</v>
      </c>
      <c r="C653" s="345">
        <v>639</v>
      </c>
      <c r="D653" s="149">
        <v>8674219</v>
      </c>
      <c r="E653" s="149">
        <v>8809756</v>
      </c>
      <c r="F653" s="148">
        <f t="shared" si="11"/>
        <v>101.56252683959212</v>
      </c>
    </row>
    <row r="654" spans="1:6" s="8" customFormat="1" x14ac:dyDescent="0.2">
      <c r="A654" s="145" t="s">
        <v>1209</v>
      </c>
      <c r="B654" s="146" t="s">
        <v>3586</v>
      </c>
      <c r="C654" s="345">
        <v>640</v>
      </c>
      <c r="D654" s="149">
        <v>8589200</v>
      </c>
      <c r="E654" s="149">
        <v>8746769</v>
      </c>
      <c r="F654" s="148">
        <f t="shared" si="11"/>
        <v>101.83450146695851</v>
      </c>
    </row>
    <row r="655" spans="1:6" s="8" customFormat="1" x14ac:dyDescent="0.2">
      <c r="A655" s="145">
        <v>11</v>
      </c>
      <c r="B655" s="146" t="s">
        <v>181</v>
      </c>
      <c r="C655" s="345">
        <v>641</v>
      </c>
      <c r="D655" s="147">
        <f>+D652+D653-D654</f>
        <v>163994</v>
      </c>
      <c r="E655" s="147">
        <f>+E652+E653-E654</f>
        <v>226981</v>
      </c>
      <c r="F655" s="150">
        <f t="shared" si="11"/>
        <v>138.40811249192043</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54</v>
      </c>
      <c r="E657" s="149">
        <v>54</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54</v>
      </c>
      <c r="E659" s="149">
        <v>54</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25056</v>
      </c>
      <c r="E672" s="149">
        <v>7314</v>
      </c>
      <c r="F672" s="148">
        <f t="shared" si="11"/>
        <v>29.190613026819921</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5699804</v>
      </c>
      <c r="E678" s="149">
        <v>6080598</v>
      </c>
      <c r="F678" s="148"/>
    </row>
    <row r="679" spans="1:6" s="8" customFormat="1" x14ac:dyDescent="0.2">
      <c r="A679" s="152">
        <v>63613</v>
      </c>
      <c r="B679" s="163" t="s">
        <v>4078</v>
      </c>
      <c r="C679" s="345">
        <v>665</v>
      </c>
      <c r="D679" s="149">
        <v>15195</v>
      </c>
      <c r="E679" s="149">
        <v>25123</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117007</v>
      </c>
      <c r="E682" s="149">
        <v>36604</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v>109111</v>
      </c>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495549</v>
      </c>
      <c r="E698" s="149">
        <v>380901</v>
      </c>
      <c r="F698" s="148">
        <f t="shared" si="12"/>
        <v>76.864447309953192</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23874</v>
      </c>
      <c r="E701" s="149">
        <v>11359</v>
      </c>
      <c r="F701" s="148">
        <f>IF(D701&lt;&gt;0,IF(E701/D701&gt;=100,"&gt;&gt;100",E701/D701*100),"-")</f>
        <v>47.578956186646558</v>
      </c>
    </row>
    <row r="702" spans="1:6" s="8" customFormat="1" x14ac:dyDescent="0.2">
      <c r="A702" s="145">
        <v>31215</v>
      </c>
      <c r="B702" s="146" t="s">
        <v>1641</v>
      </c>
      <c r="C702" s="345">
        <v>688</v>
      </c>
      <c r="D702" s="149">
        <v>10452</v>
      </c>
      <c r="E702" s="149">
        <v>22332</v>
      </c>
      <c r="F702" s="148">
        <f>IF(D702&lt;&gt;0,IF(E702/D702&gt;=100,"&gt;&gt;100",E702/D702*100),"-")</f>
        <v>213.66245694603901</v>
      </c>
    </row>
    <row r="703" spans="1:6" s="8" customFormat="1" x14ac:dyDescent="0.2">
      <c r="A703" s="145">
        <v>32121</v>
      </c>
      <c r="B703" s="146" t="s">
        <v>3797</v>
      </c>
      <c r="C703" s="345">
        <v>689</v>
      </c>
      <c r="D703" s="149">
        <v>133711</v>
      </c>
      <c r="E703" s="149">
        <v>261487</v>
      </c>
      <c r="F703" s="148">
        <f>IF(D703&lt;&gt;0,IF(E703/D703&gt;=100,"&gt;&gt;100",E703/D703*100),"-")</f>
        <v>195.56132255386618</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24005</v>
      </c>
      <c r="E705" s="149">
        <v>21777</v>
      </c>
      <c r="F705" s="148">
        <f>IF(D705&lt;&gt;0,IF(E705/D705&gt;=100,"&gt;&gt;100",E705/D705*100),"-")</f>
        <v>90.71860029160591</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v>8925</v>
      </c>
      <c r="E708" s="149">
        <v>37285</v>
      </c>
      <c r="F708" s="148">
        <f>IF(D708&lt;&gt;0,IF(E708/D708&gt;=100,"&gt;&gt;100",E708/D708*100),"-")</f>
        <v>417.75910364145659</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Mira Bočkaj</v>
      </c>
      <c r="D995" s="293"/>
      <c r="E995" s="293"/>
    </row>
    <row r="996" spans="1:5" ht="15" customHeight="1" x14ac:dyDescent="0.2">
      <c r="A996" s="291" t="str">
        <f>IF(RefStr!H27="","Telefon za kontakt: _________________","Telefon za kontakt: " &amp; RefStr!H27)</f>
        <v>Telefon za kontakt: 042741307</v>
      </c>
      <c r="C996" s="292"/>
    </row>
    <row r="997" spans="1:5" ht="15" customHeight="1" x14ac:dyDescent="0.2">
      <c r="A997" s="291" t="str">
        <f>IF(RefStr!H33="","Odgovorna osoba: _____________________________","Odgovorna osoba: " &amp; RefStr!H33)</f>
        <v>Odgovorna osoba: PREDRAG MAŠIĆ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59" activePane="bottomLeft" state="frozen"/>
      <selection pane="bottomLeft" activeCell="E75" sqref="E7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14111</v>
      </c>
      <c r="C4" s="429"/>
      <c r="D4" s="429"/>
      <c r="E4" s="430">
        <f>SUM(Skriveni!G977:G1286)</f>
        <v>29425482.979999989</v>
      </c>
      <c r="F4" s="431"/>
    </row>
    <row r="5" spans="1:6" ht="15" customHeight="1" x14ac:dyDescent="0.2">
      <c r="B5" s="428" t="str">
        <f>"Naziv: "&amp;IF(RefStr!B10&lt;&gt;"",RefStr!B10,"_______________________________________")</f>
        <v>Naziv: OSNOVNA ŠKOLA VIDOVEC</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8443383</v>
      </c>
      <c r="E12" s="96">
        <f>E13+E74</f>
        <v>8674015</v>
      </c>
      <c r="F12" s="123">
        <f t="shared" ref="F12:F75" si="0">IF(D12&gt;0,IF(E12/D12&gt;=100,"&gt;&gt;100",E12/D12*100),"-")</f>
        <v>102.73151176489328</v>
      </c>
    </row>
    <row r="13" spans="1:6" s="3" customFormat="1" x14ac:dyDescent="0.2">
      <c r="A13" s="132">
        <v>0</v>
      </c>
      <c r="B13" s="314" t="s">
        <v>521</v>
      </c>
      <c r="C13" s="303">
        <v>2</v>
      </c>
      <c r="D13" s="97">
        <f>D14+D18+D57+D58+D62+D69</f>
        <v>7763447</v>
      </c>
      <c r="E13" s="97">
        <f>E14+E18+E57+E58+E62+E69</f>
        <v>7906647</v>
      </c>
      <c r="F13" s="124">
        <f t="shared" si="0"/>
        <v>101.84454147751636</v>
      </c>
    </row>
    <row r="14" spans="1:6" s="3" customFormat="1" x14ac:dyDescent="0.2">
      <c r="A14" s="132" t="s">
        <v>1564</v>
      </c>
      <c r="B14" s="314" t="s">
        <v>3259</v>
      </c>
      <c r="C14" s="303">
        <v>3</v>
      </c>
      <c r="D14" s="97">
        <f>D15+D16-D17</f>
        <v>143441</v>
      </c>
      <c r="E14" s="97">
        <f>E15+E16-E17</f>
        <v>143441</v>
      </c>
      <c r="F14" s="124">
        <f t="shared" si="0"/>
        <v>100</v>
      </c>
    </row>
    <row r="15" spans="1:6" s="3" customFormat="1" x14ac:dyDescent="0.2">
      <c r="A15" s="132" t="s">
        <v>3260</v>
      </c>
      <c r="B15" s="314" t="s">
        <v>3261</v>
      </c>
      <c r="C15" s="303">
        <v>4</v>
      </c>
      <c r="D15" s="94">
        <v>143441</v>
      </c>
      <c r="E15" s="94">
        <v>143441</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7620006</v>
      </c>
      <c r="E18" s="97">
        <f>E19+E25+E35+E41+E47+E51</f>
        <v>7763206</v>
      </c>
      <c r="F18" s="124">
        <f t="shared" si="0"/>
        <v>101.87926361212838</v>
      </c>
    </row>
    <row r="19" spans="1:6" s="3" customFormat="1" x14ac:dyDescent="0.2">
      <c r="A19" s="315" t="s">
        <v>362</v>
      </c>
      <c r="B19" s="314" t="s">
        <v>3928</v>
      </c>
      <c r="C19" s="303">
        <v>8</v>
      </c>
      <c r="D19" s="97">
        <f>SUM(D20:D23)-D24</f>
        <v>7323857</v>
      </c>
      <c r="E19" s="97">
        <f>SUM(E20:E23)-E24</f>
        <v>7428737</v>
      </c>
      <c r="F19" s="124">
        <f t="shared" si="0"/>
        <v>101.43203232941332</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10329306</v>
      </c>
      <c r="E21" s="94">
        <v>10564043</v>
      </c>
      <c r="F21" s="125">
        <f t="shared" si="0"/>
        <v>102.27253408893104</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59242</v>
      </c>
      <c r="E23" s="94">
        <v>59242</v>
      </c>
      <c r="F23" s="125">
        <f t="shared" si="0"/>
        <v>100</v>
      </c>
    </row>
    <row r="24" spans="1:6" s="3" customFormat="1" x14ac:dyDescent="0.2">
      <c r="A24" s="132" t="s">
        <v>367</v>
      </c>
      <c r="B24" s="314" t="s">
        <v>1155</v>
      </c>
      <c r="C24" s="303">
        <v>13</v>
      </c>
      <c r="D24" s="94">
        <v>3064691</v>
      </c>
      <c r="E24" s="94">
        <v>3194548</v>
      </c>
      <c r="F24" s="125">
        <f t="shared" si="0"/>
        <v>104.23719715951788</v>
      </c>
    </row>
    <row r="25" spans="1:6" s="3" customFormat="1" x14ac:dyDescent="0.2">
      <c r="A25" s="315" t="s">
        <v>1156</v>
      </c>
      <c r="B25" s="314" t="s">
        <v>1261</v>
      </c>
      <c r="C25" s="303">
        <v>14</v>
      </c>
      <c r="D25" s="97">
        <f>SUM(D26:D33)-D34</f>
        <v>135326</v>
      </c>
      <c r="E25" s="97">
        <f>SUM(E26:E33)-E34</f>
        <v>169118</v>
      </c>
      <c r="F25" s="124">
        <f t="shared" si="0"/>
        <v>124.97081122622409</v>
      </c>
    </row>
    <row r="26" spans="1:6" s="3" customFormat="1" x14ac:dyDescent="0.2">
      <c r="A26" s="132" t="s">
        <v>1157</v>
      </c>
      <c r="B26" s="314" t="s">
        <v>3941</v>
      </c>
      <c r="C26" s="303">
        <v>15</v>
      </c>
      <c r="D26" s="94">
        <v>1677085</v>
      </c>
      <c r="E26" s="94">
        <v>1767160</v>
      </c>
      <c r="F26" s="125">
        <f t="shared" si="0"/>
        <v>105.37092633945208</v>
      </c>
    </row>
    <row r="27" spans="1:6" s="3" customFormat="1" x14ac:dyDescent="0.2">
      <c r="A27" s="132" t="s">
        <v>1158</v>
      </c>
      <c r="B27" s="314" t="s">
        <v>3965</v>
      </c>
      <c r="C27" s="303">
        <v>16</v>
      </c>
      <c r="D27" s="94">
        <v>2282</v>
      </c>
      <c r="E27" s="94">
        <v>2282</v>
      </c>
      <c r="F27" s="125">
        <f t="shared" si="0"/>
        <v>100</v>
      </c>
    </row>
    <row r="28" spans="1:6" s="3" customFormat="1" x14ac:dyDescent="0.2">
      <c r="A28" s="132" t="s">
        <v>1159</v>
      </c>
      <c r="B28" s="314" t="s">
        <v>3943</v>
      </c>
      <c r="C28" s="303">
        <v>17</v>
      </c>
      <c r="D28" s="94">
        <v>48273</v>
      </c>
      <c r="E28" s="94">
        <v>50913</v>
      </c>
      <c r="F28" s="125">
        <f t="shared" si="0"/>
        <v>105.46889565595674</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94413</v>
      </c>
      <c r="E31" s="94">
        <v>102728</v>
      </c>
      <c r="F31" s="125">
        <f t="shared" si="0"/>
        <v>108.80704987660596</v>
      </c>
    </row>
    <row r="32" spans="1:6" s="3" customFormat="1" x14ac:dyDescent="0.2">
      <c r="A32" s="272" t="s">
        <v>2452</v>
      </c>
      <c r="B32" s="314" t="s">
        <v>3947</v>
      </c>
      <c r="C32" s="303">
        <v>21</v>
      </c>
      <c r="D32" s="94">
        <v>306313</v>
      </c>
      <c r="E32" s="94">
        <v>309332</v>
      </c>
      <c r="F32" s="125">
        <f t="shared" si="0"/>
        <v>100.98559316777282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1993040</v>
      </c>
      <c r="E34" s="94">
        <v>2063297</v>
      </c>
      <c r="F34" s="125">
        <f t="shared" si="0"/>
        <v>103.52511740858186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117594</v>
      </c>
      <c r="E41" s="97">
        <f>SUM(E42:E45)-E46</f>
        <v>122122</v>
      </c>
      <c r="F41" s="124">
        <f t="shared" si="0"/>
        <v>103.85053659200298</v>
      </c>
    </row>
    <row r="42" spans="1:6" s="3" customFormat="1" x14ac:dyDescent="0.2">
      <c r="A42" s="132" t="s">
        <v>2878</v>
      </c>
      <c r="B42" s="314" t="s">
        <v>2886</v>
      </c>
      <c r="C42" s="303">
        <v>31</v>
      </c>
      <c r="D42" s="94">
        <v>401265</v>
      </c>
      <c r="E42" s="94">
        <v>447303</v>
      </c>
      <c r="F42" s="125">
        <f t="shared" si="0"/>
        <v>111.47321595454376</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283671</v>
      </c>
      <c r="E46" s="94">
        <v>325181</v>
      </c>
      <c r="F46" s="125">
        <f t="shared" si="0"/>
        <v>114.63314896482193</v>
      </c>
    </row>
    <row r="47" spans="1:6" s="3" customFormat="1" x14ac:dyDescent="0.2">
      <c r="A47" s="315" t="s">
        <v>2936</v>
      </c>
      <c r="B47" s="314" t="s">
        <v>4132</v>
      </c>
      <c r="C47" s="303">
        <v>36</v>
      </c>
      <c r="D47" s="97">
        <f>SUM(D48:D49)-D50</f>
        <v>24748</v>
      </c>
      <c r="E47" s="97">
        <f>SUM(E48:E49)-E50</f>
        <v>24748</v>
      </c>
      <c r="F47" s="124">
        <f t="shared" si="0"/>
        <v>100</v>
      </c>
    </row>
    <row r="48" spans="1:6" s="3" customFormat="1" x14ac:dyDescent="0.2">
      <c r="A48" s="132" t="s">
        <v>3930</v>
      </c>
      <c r="B48" s="314" t="s">
        <v>3517</v>
      </c>
      <c r="C48" s="303">
        <v>37</v>
      </c>
      <c r="D48" s="94">
        <v>24748</v>
      </c>
      <c r="E48" s="94">
        <v>24748</v>
      </c>
      <c r="F48" s="125">
        <f t="shared" si="0"/>
        <v>100</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18481</v>
      </c>
      <c r="E51" s="97">
        <f>SUM(E52:E55)-E56</f>
        <v>18481</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18481</v>
      </c>
      <c r="E53" s="94">
        <v>18481</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190997</v>
      </c>
      <c r="E60" s="94">
        <v>196883</v>
      </c>
      <c r="F60" s="125">
        <f t="shared" si="0"/>
        <v>103.08172379670886</v>
      </c>
    </row>
    <row r="61" spans="1:6" s="3" customFormat="1" x14ac:dyDescent="0.2">
      <c r="A61" s="132" t="s">
        <v>456</v>
      </c>
      <c r="B61" s="314" t="s">
        <v>617</v>
      </c>
      <c r="C61" s="303">
        <v>50</v>
      </c>
      <c r="D61" s="94">
        <v>190997</v>
      </c>
      <c r="E61" s="94">
        <v>196883</v>
      </c>
      <c r="F61" s="125">
        <f t="shared" si="0"/>
        <v>103.08172379670886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679936</v>
      </c>
      <c r="E74" s="97">
        <f>E75+E84+E92+E123+E139+E151+E168+E169</f>
        <v>767368</v>
      </c>
      <c r="F74" s="124">
        <f t="shared" si="0"/>
        <v>112.85885730421687</v>
      </c>
    </row>
    <row r="75" spans="1:6" s="3" customFormat="1" x14ac:dyDescent="0.2">
      <c r="A75" s="272" t="s">
        <v>2744</v>
      </c>
      <c r="B75" s="314" t="s">
        <v>322</v>
      </c>
      <c r="C75" s="303">
        <v>64</v>
      </c>
      <c r="D75" s="97">
        <f>+D76+D81+D82+D83</f>
        <v>163994</v>
      </c>
      <c r="E75" s="97">
        <f>+E76+E81+E82+E83</f>
        <v>226981</v>
      </c>
      <c r="F75" s="124">
        <f t="shared" si="0"/>
        <v>138.40811249192043</v>
      </c>
    </row>
    <row r="76" spans="1:6" s="3" customFormat="1" x14ac:dyDescent="0.2">
      <c r="A76" s="132" t="s">
        <v>3429</v>
      </c>
      <c r="B76" s="317" t="s">
        <v>1885</v>
      </c>
      <c r="C76" s="303">
        <v>65</v>
      </c>
      <c r="D76" s="97">
        <f>SUM(D77:D80)</f>
        <v>163994</v>
      </c>
      <c r="E76" s="97">
        <f>SUM(E77:E80)</f>
        <v>226981</v>
      </c>
      <c r="F76" s="124">
        <f t="shared" ref="F76:F139" si="1">IF(D76&gt;0,IF(E76/D76&gt;=100,"&gt;&gt;100",E76/D76*100),"-")</f>
        <v>138.40811249192043</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163994</v>
      </c>
      <c r="E78" s="94">
        <v>226981</v>
      </c>
      <c r="F78" s="125">
        <f t="shared" si="1"/>
        <v>138.40811249192043</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3100</v>
      </c>
      <c r="E84" s="97">
        <f>+E85+SUM(E88:E91)</f>
        <v>3705</v>
      </c>
      <c r="F84" s="124">
        <f t="shared" si="1"/>
        <v>119.51612903225805</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3100</v>
      </c>
      <c r="E91" s="94">
        <v>3705</v>
      </c>
      <c r="F91" s="125">
        <f t="shared" si="1"/>
        <v>119.51612903225805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13162</v>
      </c>
      <c r="E151" s="97">
        <f>SUM(E152:E154)+SUM(E162:E166)-E167</f>
        <v>6620</v>
      </c>
      <c r="F151" s="124">
        <f t="shared" si="2"/>
        <v>50.296307552043764</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11497</v>
      </c>
      <c r="E154" s="97">
        <f>SUM(E155:E161)</f>
        <v>0</v>
      </c>
      <c r="F154" s="124">
        <f t="shared" si="2"/>
        <v>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v>11497</v>
      </c>
      <c r="E161" s="94"/>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1665</v>
      </c>
      <c r="E164" s="94">
        <v>6620</v>
      </c>
      <c r="F164" s="125">
        <f t="shared" si="2"/>
        <v>397.5975975975976</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v>22207</v>
      </c>
      <c r="E168" s="94">
        <v>22207</v>
      </c>
      <c r="F168" s="125">
        <f t="shared" si="2"/>
        <v>100</v>
      </c>
    </row>
    <row r="169" spans="1:6" s="3" customFormat="1" x14ac:dyDescent="0.2">
      <c r="A169" s="132" t="s">
        <v>3810</v>
      </c>
      <c r="B169" s="314" t="s">
        <v>4238</v>
      </c>
      <c r="C169" s="303">
        <v>158</v>
      </c>
      <c r="D169" s="97">
        <f>SUM(D170:D172)</f>
        <v>477473</v>
      </c>
      <c r="E169" s="97">
        <f>SUM(E170:E172)</f>
        <v>507855</v>
      </c>
      <c r="F169" s="124">
        <f t="shared" si="2"/>
        <v>106.36308231041336</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477473</v>
      </c>
      <c r="E172" s="94">
        <v>507855</v>
      </c>
      <c r="F172" s="125">
        <f t="shared" si="2"/>
        <v>106.36308231041336</v>
      </c>
    </row>
    <row r="173" spans="1:6" s="3" customFormat="1" x14ac:dyDescent="0.2">
      <c r="A173" s="272"/>
      <c r="B173" s="314" t="s">
        <v>1068</v>
      </c>
      <c r="C173" s="303">
        <v>162</v>
      </c>
      <c r="D173" s="97">
        <f>D174+D234</f>
        <v>8443382</v>
      </c>
      <c r="E173" s="97">
        <f>E174+E234</f>
        <v>8674014</v>
      </c>
      <c r="F173" s="124">
        <f t="shared" si="2"/>
        <v>102.7315120884025</v>
      </c>
    </row>
    <row r="174" spans="1:6" s="3" customFormat="1" x14ac:dyDescent="0.2">
      <c r="A174" s="272" t="s">
        <v>3813</v>
      </c>
      <c r="B174" s="314" t="s">
        <v>1145</v>
      </c>
      <c r="C174" s="303">
        <v>163</v>
      </c>
      <c r="D174" s="97">
        <f>D175+D186+D187+D203+D231</f>
        <v>574209</v>
      </c>
      <c r="E174" s="97">
        <f>E175+E186+E187+E203+E231</f>
        <v>974909</v>
      </c>
      <c r="F174" s="124">
        <f t="shared" si="2"/>
        <v>169.78295359355218</v>
      </c>
    </row>
    <row r="175" spans="1:6" s="3" customFormat="1" x14ac:dyDescent="0.2">
      <c r="A175" s="272" t="s">
        <v>1181</v>
      </c>
      <c r="B175" s="314" t="s">
        <v>1547</v>
      </c>
      <c r="C175" s="303">
        <v>164</v>
      </c>
      <c r="D175" s="97">
        <f>SUM(D176:D178)+SUM(D182:D185)</f>
        <v>574209</v>
      </c>
      <c r="E175" s="97">
        <f>SUM(E176:E178)+SUM(E182:E185)</f>
        <v>658628</v>
      </c>
      <c r="F175" s="124">
        <f t="shared" si="2"/>
        <v>114.70178976644392</v>
      </c>
    </row>
    <row r="176" spans="1:6" s="3" customFormat="1" x14ac:dyDescent="0.2">
      <c r="A176" s="272" t="s">
        <v>1182</v>
      </c>
      <c r="B176" s="314" t="s">
        <v>1183</v>
      </c>
      <c r="C176" s="303">
        <v>165</v>
      </c>
      <c r="D176" s="94">
        <v>462738</v>
      </c>
      <c r="E176" s="94">
        <v>483206</v>
      </c>
      <c r="F176" s="125">
        <f t="shared" si="2"/>
        <v>104.423237339488</v>
      </c>
    </row>
    <row r="177" spans="1:6" s="3" customFormat="1" x14ac:dyDescent="0.2">
      <c r="A177" s="272" t="s">
        <v>1184</v>
      </c>
      <c r="B177" s="314" t="s">
        <v>1185</v>
      </c>
      <c r="C177" s="303">
        <v>166</v>
      </c>
      <c r="D177" s="94">
        <v>91342</v>
      </c>
      <c r="E177" s="94">
        <v>154515</v>
      </c>
      <c r="F177" s="125">
        <f t="shared" si="2"/>
        <v>169.16095552976725</v>
      </c>
    </row>
    <row r="178" spans="1:6" s="3" customFormat="1" x14ac:dyDescent="0.2">
      <c r="A178" s="272" t="s">
        <v>1186</v>
      </c>
      <c r="B178" s="317" t="s">
        <v>2842</v>
      </c>
      <c r="C178" s="303">
        <v>167</v>
      </c>
      <c r="D178" s="97">
        <f>SUM(D179:D181)</f>
        <v>645</v>
      </c>
      <c r="E178" s="97">
        <f>SUM(E179:E181)</f>
        <v>1034</v>
      </c>
      <c r="F178" s="124">
        <f t="shared" si="2"/>
        <v>160.31007751937983</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645</v>
      </c>
      <c r="E181" s="94">
        <v>1034</v>
      </c>
      <c r="F181" s="125">
        <f t="shared" si="2"/>
        <v>160.31007751937983</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19484</v>
      </c>
      <c r="E185" s="94">
        <v>19873</v>
      </c>
      <c r="F185" s="125">
        <f t="shared" si="2"/>
        <v>101.99650995688769</v>
      </c>
    </row>
    <row r="186" spans="1:6" s="3" customFormat="1" x14ac:dyDescent="0.2">
      <c r="A186" s="272" t="s">
        <v>3033</v>
      </c>
      <c r="B186" s="314" t="s">
        <v>3034</v>
      </c>
      <c r="C186" s="303">
        <v>175</v>
      </c>
      <c r="D186" s="94"/>
      <c r="E186" s="94">
        <v>316281</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7869173</v>
      </c>
      <c r="E234" s="97">
        <f>+E235+E243-E247+E251+E252+E253</f>
        <v>7699105</v>
      </c>
      <c r="F234" s="124">
        <f t="shared" si="3"/>
        <v>97.838807203755721</v>
      </c>
    </row>
    <row r="235" spans="1:6" s="3" customFormat="1" x14ac:dyDescent="0.2">
      <c r="A235" s="132" t="s">
        <v>1279</v>
      </c>
      <c r="B235" s="314" t="s">
        <v>3395</v>
      </c>
      <c r="C235" s="303">
        <v>224</v>
      </c>
      <c r="D235" s="97">
        <f>D236-D239</f>
        <v>7763447</v>
      </c>
      <c r="E235" s="97">
        <f>E236-E239</f>
        <v>7906647</v>
      </c>
      <c r="F235" s="124">
        <f t="shared" si="3"/>
        <v>101.84454147751636</v>
      </c>
    </row>
    <row r="236" spans="1:6" s="3" customFormat="1" x14ac:dyDescent="0.2">
      <c r="A236" s="132" t="s">
        <v>1280</v>
      </c>
      <c r="B236" s="314" t="s">
        <v>3396</v>
      </c>
      <c r="C236" s="303">
        <v>225</v>
      </c>
      <c r="D236" s="97">
        <f>SUM(D237:D238)</f>
        <v>7763447</v>
      </c>
      <c r="E236" s="97">
        <f>SUM(E237:E238)</f>
        <v>7906647</v>
      </c>
      <c r="F236" s="124">
        <f t="shared" si="3"/>
        <v>101.84454147751636</v>
      </c>
    </row>
    <row r="237" spans="1:6" s="3" customFormat="1" x14ac:dyDescent="0.2">
      <c r="A237" s="132" t="s">
        <v>1281</v>
      </c>
      <c r="B237" s="314" t="s">
        <v>1282</v>
      </c>
      <c r="C237" s="303">
        <v>226</v>
      </c>
      <c r="D237" s="94">
        <v>7763447</v>
      </c>
      <c r="E237" s="94">
        <v>7906647</v>
      </c>
      <c r="F237" s="125">
        <f t="shared" si="3"/>
        <v>101.84454147751636</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84792</v>
      </c>
      <c r="E243" s="97">
        <f>SUM(E244:E246)</f>
        <v>0</v>
      </c>
      <c r="F243" s="124">
        <f t="shared" si="3"/>
        <v>0</v>
      </c>
    </row>
    <row r="244" spans="1:6" s="3" customFormat="1" x14ac:dyDescent="0.2">
      <c r="A244" s="132" t="s">
        <v>2861</v>
      </c>
      <c r="B244" s="314" t="s">
        <v>4121</v>
      </c>
      <c r="C244" s="303">
        <v>233</v>
      </c>
      <c r="D244" s="94">
        <v>84792</v>
      </c>
      <c r="E244" s="94"/>
      <c r="F244" s="125">
        <f t="shared" si="3"/>
        <v>0</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221934</v>
      </c>
      <c r="F247" s="124" t="str">
        <f t="shared" si="3"/>
        <v>-</v>
      </c>
    </row>
    <row r="248" spans="1:6" s="3" customFormat="1" x14ac:dyDescent="0.2">
      <c r="A248" s="132" t="s">
        <v>2927</v>
      </c>
      <c r="B248" s="314" t="s">
        <v>2807</v>
      </c>
      <c r="C248" s="303">
        <v>237</v>
      </c>
      <c r="D248" s="94"/>
      <c r="E248" s="94">
        <v>221934</v>
      </c>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13162</v>
      </c>
      <c r="E251" s="94">
        <v>6620</v>
      </c>
      <c r="F251" s="125">
        <f t="shared" si="3"/>
        <v>50.296307552043764</v>
      </c>
    </row>
    <row r="252" spans="1:6" s="3" customFormat="1" x14ac:dyDescent="0.2">
      <c r="A252" s="132" t="s">
        <v>2595</v>
      </c>
      <c r="B252" s="317" t="s">
        <v>1574</v>
      </c>
      <c r="C252" s="303">
        <v>241</v>
      </c>
      <c r="D252" s="94">
        <v>7772</v>
      </c>
      <c r="E252" s="94">
        <v>7772</v>
      </c>
      <c r="F252" s="125">
        <f t="shared" si="3"/>
        <v>100</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13162</v>
      </c>
      <c r="E260" s="94">
        <v>6620</v>
      </c>
      <c r="F260" s="125">
        <f t="shared" si="4"/>
        <v>50.296307552043764</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v>22207</v>
      </c>
      <c r="E262" s="94">
        <v>22207</v>
      </c>
      <c r="F262" s="125">
        <f t="shared" si="4"/>
        <v>100</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574209</v>
      </c>
      <c r="E287" s="94">
        <v>658628</v>
      </c>
      <c r="F287" s="125">
        <f t="shared" si="4"/>
        <v>114.70178976644392</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c r="E289" s="94">
        <v>316281</v>
      </c>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Mira Bočkaj</v>
      </c>
      <c r="B325" s="291"/>
      <c r="D325" s="293"/>
      <c r="E325" s="293"/>
      <c r="F325" s="291"/>
      <c r="G325" s="307"/>
    </row>
    <row r="326" spans="1:7" s="292" customFormat="1" ht="15" customHeight="1" x14ac:dyDescent="0.2">
      <c r="A326" s="291" t="str">
        <f>IF(RefStr!H27="","Telefon za kontakt: _________________","Telefon za kontakt: " &amp; RefStr!H27)</f>
        <v>Telefon za kontakt: 042741307</v>
      </c>
      <c r="B326" s="291"/>
      <c r="F326" s="291"/>
      <c r="G326" s="307"/>
    </row>
    <row r="327" spans="1:7" s="292" customFormat="1" ht="15" customHeight="1" x14ac:dyDescent="0.2">
      <c r="A327" s="291" t="str">
        <f>IF(RefStr!H33="","Odgovorna osoba: _____________________________","Odgovorna osoba: " &amp; RefStr!H33)</f>
        <v>Odgovorna osoba: PREDRAG MAŠIĆ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E145" sqref="E14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14111</v>
      </c>
      <c r="C4" s="429"/>
      <c r="D4" s="429"/>
      <c r="E4" s="430">
        <f>SUM(Skriveni!G1287:G1423)</f>
        <v>11077839.837000001</v>
      </c>
      <c r="F4" s="431"/>
    </row>
    <row r="5" spans="1:6" ht="15" customHeight="1" x14ac:dyDescent="0.2">
      <c r="B5" s="428" t="str">
        <f>"Naziv: "&amp;IF(RefStr!B10&lt;&gt;"",RefStr!B10,"_______________________________________")</f>
        <v>Naziv: OSNOVNA ŠKOLA VIDOVEC</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7330635</v>
      </c>
      <c r="E121" s="97">
        <f>E122+E125+E128+E129+SUM(E132:E135)</f>
        <v>8227795</v>
      </c>
      <c r="F121" s="125">
        <f t="shared" si="1"/>
        <v>112.23850321288673</v>
      </c>
    </row>
    <row r="122" spans="1:6" s="3" customFormat="1" x14ac:dyDescent="0.2">
      <c r="A122" s="132" t="s">
        <v>2919</v>
      </c>
      <c r="B122" s="105" t="s">
        <v>3973</v>
      </c>
      <c r="C122" s="303">
        <v>111</v>
      </c>
      <c r="D122" s="97">
        <f>SUM(D123:D124)</f>
        <v>6925582</v>
      </c>
      <c r="E122" s="97">
        <f>SUM(E123:E124)</f>
        <v>7815262</v>
      </c>
      <c r="F122" s="125">
        <f t="shared" si="1"/>
        <v>112.84628497648283</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6925582</v>
      </c>
      <c r="E124" s="94">
        <v>7815262</v>
      </c>
      <c r="F124" s="125">
        <f t="shared" si="1"/>
        <v>112.84628497648283</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405053</v>
      </c>
      <c r="E133" s="94">
        <v>412533</v>
      </c>
      <c r="F133" s="125">
        <f t="shared" si="1"/>
        <v>101.84667191700841</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7330635</v>
      </c>
      <c r="E148" s="107">
        <f>E12+E29+E35+E42+E82+E89+E96+E114+E121+E136</f>
        <v>8227795</v>
      </c>
      <c r="F148" s="126">
        <f t="shared" si="2"/>
        <v>112.23850321288673</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Mira Bočkaj</v>
      </c>
      <c r="B151" s="291"/>
      <c r="D151" s="293"/>
      <c r="E151" s="293"/>
      <c r="F151" s="291"/>
      <c r="G151" s="307"/>
    </row>
    <row r="152" spans="1:7" s="292" customFormat="1" ht="15" customHeight="1" x14ac:dyDescent="0.2">
      <c r="A152" s="291" t="str">
        <f>IF(RefStr!H27="","Telefon za kontakt: _________________","Telefon za kontakt: " &amp; RefStr!H27)</f>
        <v>Telefon za kontakt: 042741307</v>
      </c>
      <c r="B152" s="291"/>
      <c r="E152" s="291"/>
      <c r="F152" s="291"/>
      <c r="G152" s="307"/>
    </row>
    <row r="153" spans="1:7" s="292" customFormat="1" ht="15" customHeight="1" x14ac:dyDescent="0.2">
      <c r="A153" s="291" t="str">
        <f>IF(RefStr!H33="","Odgovorna osoba: _____________________________","Odgovorna osoba: " &amp; RefStr!H33)</f>
        <v>Odgovorna osoba: PREDRAG MAŠIĆ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14111</v>
      </c>
      <c r="C4" s="450"/>
      <c r="D4" s="430">
        <f>SUM(Skriveni!G1424:G1467)</f>
        <v>0</v>
      </c>
      <c r="E4" s="431"/>
    </row>
    <row r="5" spans="1:6" ht="15" customHeight="1" x14ac:dyDescent="0.2">
      <c r="B5" s="428" t="str">
        <f>"Naziv: "&amp;IF(RefStr!B10&lt;&gt;"",RefStr!B10,"_______________________________________")</f>
        <v>Naziv: OSNOVNA ŠKOLA VIDOVEC</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Mira Bočkaj</v>
      </c>
      <c r="B59" s="291"/>
      <c r="D59" s="293"/>
      <c r="E59" s="293"/>
      <c r="F59" s="291"/>
      <c r="G59" s="307"/>
    </row>
    <row r="60" spans="1:7" s="292" customFormat="1" ht="15" customHeight="1" x14ac:dyDescent="0.2">
      <c r="A60" s="291" t="str">
        <f>IF(RefStr!H27="","Telefon za kontakt: _________________","Telefon za kontakt: " &amp; RefStr!H27)</f>
        <v>Telefon za kontakt: 042741307</v>
      </c>
      <c r="B60" s="291"/>
      <c r="F60" s="291"/>
      <c r="G60" s="307"/>
    </row>
    <row r="61" spans="1:7" s="292" customFormat="1" ht="15" customHeight="1" x14ac:dyDescent="0.2">
      <c r="A61" s="291" t="str">
        <f>IF(RefStr!H33="","Odgovorna osoba: _____________________________","Odgovorna osoba: " &amp; RefStr!H33)</f>
        <v>Odgovorna osoba: PREDRAG MAŠIĆ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17" activePane="bottomLeft" state="frozen"/>
      <selection pane="bottomLeft" activeCell="D98" sqref="D98"/>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14111</v>
      </c>
      <c r="C4" s="430">
        <f>SUM(Skriveni!G1468:G1561)</f>
        <v>806223.14999999991</v>
      </c>
      <c r="D4" s="431"/>
    </row>
    <row r="5" spans="1:5" s="23" customFormat="1" ht="15" customHeight="1" x14ac:dyDescent="0.2">
      <c r="B5" s="98" t="str">
        <f>"Naziv: "&amp;IF(RefStr!B10&lt;&gt;"",RefStr!B10,"_______________________________________")</f>
        <v>Naziv: OSNOVNA ŠKOLA VIDOVEC</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574209</v>
      </c>
    </row>
    <row r="13" spans="1:5" s="2" customFormat="1" x14ac:dyDescent="0.2">
      <c r="A13" s="270"/>
      <c r="B13" s="271" t="s">
        <v>2062</v>
      </c>
      <c r="C13" s="264">
        <v>2</v>
      </c>
      <c r="D13" s="140">
        <f>D14+D15+D23+D24</f>
        <v>8455912</v>
      </c>
    </row>
    <row r="14" spans="1:5" s="2" customFormat="1" x14ac:dyDescent="0.2">
      <c r="A14" s="270"/>
      <c r="B14" s="271" t="s">
        <v>4041</v>
      </c>
      <c r="C14" s="264">
        <v>3</v>
      </c>
      <c r="D14" s="141"/>
    </row>
    <row r="15" spans="1:5" s="2" customFormat="1" x14ac:dyDescent="0.2">
      <c r="A15" s="270" t="s">
        <v>1181</v>
      </c>
      <c r="B15" s="271" t="s">
        <v>3078</v>
      </c>
      <c r="C15" s="264">
        <v>4</v>
      </c>
      <c r="D15" s="140">
        <f>SUM(D16:D22)</f>
        <v>7577685</v>
      </c>
    </row>
    <row r="16" spans="1:5" s="2" customFormat="1" x14ac:dyDescent="0.2">
      <c r="A16" s="272" t="s">
        <v>1182</v>
      </c>
      <c r="B16" s="273" t="s">
        <v>1183</v>
      </c>
      <c r="C16" s="264">
        <v>5</v>
      </c>
      <c r="D16" s="141">
        <v>6247204</v>
      </c>
    </row>
    <row r="17" spans="1:4" s="2" customFormat="1" x14ac:dyDescent="0.2">
      <c r="A17" s="272" t="s">
        <v>1184</v>
      </c>
      <c r="B17" s="273" t="s">
        <v>1185</v>
      </c>
      <c r="C17" s="264">
        <v>6</v>
      </c>
      <c r="D17" s="141">
        <v>1153365</v>
      </c>
    </row>
    <row r="18" spans="1:4" s="2" customFormat="1" x14ac:dyDescent="0.2">
      <c r="A18" s="272" t="s">
        <v>1186</v>
      </c>
      <c r="B18" s="273" t="s">
        <v>1187</v>
      </c>
      <c r="C18" s="264">
        <v>7</v>
      </c>
      <c r="D18" s="141">
        <v>8457</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168659</v>
      </c>
    </row>
    <row r="23" spans="1:4" s="2" customFormat="1" x14ac:dyDescent="0.2">
      <c r="A23" s="270" t="s">
        <v>3033</v>
      </c>
      <c r="B23" s="271" t="s">
        <v>3034</v>
      </c>
      <c r="C23" s="264">
        <v>12</v>
      </c>
      <c r="D23" s="141">
        <v>878227</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8055212</v>
      </c>
    </row>
    <row r="31" spans="1:4" s="2" customFormat="1" x14ac:dyDescent="0.2">
      <c r="A31" s="272"/>
      <c r="B31" s="271" t="s">
        <v>4041</v>
      </c>
      <c r="C31" s="264">
        <v>20</v>
      </c>
      <c r="D31" s="141"/>
    </row>
    <row r="32" spans="1:4" s="2" customFormat="1" x14ac:dyDescent="0.2">
      <c r="A32" s="270" t="s">
        <v>1181</v>
      </c>
      <c r="B32" s="271" t="s">
        <v>3081</v>
      </c>
      <c r="C32" s="264">
        <v>21</v>
      </c>
      <c r="D32" s="140">
        <f>SUM(D33:D39)</f>
        <v>7493266</v>
      </c>
    </row>
    <row r="33" spans="1:4" s="2" customFormat="1" x14ac:dyDescent="0.2">
      <c r="A33" s="272" t="s">
        <v>1182</v>
      </c>
      <c r="B33" s="273" t="s">
        <v>1183</v>
      </c>
      <c r="C33" s="264">
        <v>22</v>
      </c>
      <c r="D33" s="141">
        <v>5763998</v>
      </c>
    </row>
    <row r="34" spans="1:4" s="2" customFormat="1" x14ac:dyDescent="0.2">
      <c r="A34" s="272" t="s">
        <v>1184</v>
      </c>
      <c r="B34" s="273" t="s">
        <v>1185</v>
      </c>
      <c r="C34" s="264">
        <v>23</v>
      </c>
      <c r="D34" s="141">
        <v>1573059</v>
      </c>
    </row>
    <row r="35" spans="1:4" s="2" customFormat="1" x14ac:dyDescent="0.2">
      <c r="A35" s="272" t="s">
        <v>1186</v>
      </c>
      <c r="B35" s="273" t="s">
        <v>1187</v>
      </c>
      <c r="C35" s="264">
        <v>24</v>
      </c>
      <c r="D35" s="141">
        <v>7423</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148786</v>
      </c>
    </row>
    <row r="40" spans="1:4" s="2" customFormat="1" x14ac:dyDescent="0.2">
      <c r="A40" s="275" t="s">
        <v>3033</v>
      </c>
      <c r="B40" s="271" t="s">
        <v>3034</v>
      </c>
      <c r="C40" s="264">
        <v>29</v>
      </c>
      <c r="D40" s="141">
        <v>561946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974909</v>
      </c>
    </row>
    <row r="48" spans="1:4" s="2" customFormat="1" x14ac:dyDescent="0.2">
      <c r="A48" s="278"/>
      <c r="B48" s="271" t="s">
        <v>3084</v>
      </c>
      <c r="C48" s="264">
        <v>37</v>
      </c>
      <c r="D48" s="140">
        <f>D49+D54+D90+D95</f>
        <v>19873</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19873</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19873</v>
      </c>
    </row>
    <row r="86" spans="1:4" s="2" customFormat="1" x14ac:dyDescent="0.2">
      <c r="A86" s="270"/>
      <c r="B86" s="273" t="s">
        <v>1568</v>
      </c>
      <c r="C86" s="264">
        <v>75</v>
      </c>
      <c r="D86" s="141">
        <v>19873</v>
      </c>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955036</v>
      </c>
    </row>
    <row r="102" spans="1:5" s="2" customFormat="1" x14ac:dyDescent="0.2">
      <c r="A102" s="272"/>
      <c r="B102" s="280" t="s">
        <v>4041</v>
      </c>
      <c r="C102" s="264">
        <v>91</v>
      </c>
      <c r="D102" s="141"/>
    </row>
    <row r="103" spans="1:5" s="2" customFormat="1" x14ac:dyDescent="0.2">
      <c r="A103" s="272" t="s">
        <v>1181</v>
      </c>
      <c r="B103" s="280" t="s">
        <v>1365</v>
      </c>
      <c r="C103" s="264">
        <v>92</v>
      </c>
      <c r="D103" s="141">
        <v>638755</v>
      </c>
    </row>
    <row r="104" spans="1:5" s="2" customFormat="1" x14ac:dyDescent="0.2">
      <c r="A104" s="272" t="s">
        <v>3033</v>
      </c>
      <c r="B104" s="280" t="s">
        <v>3034</v>
      </c>
      <c r="C104" s="264">
        <v>93</v>
      </c>
      <c r="D104" s="141">
        <v>316281</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Mira Bočkaj</v>
      </c>
      <c r="B109" s="291"/>
      <c r="C109" s="293"/>
      <c r="D109" s="293"/>
      <c r="E109" s="291"/>
    </row>
    <row r="110" spans="1:5" s="292" customFormat="1" ht="15" customHeight="1" x14ac:dyDescent="0.2">
      <c r="A110" s="291" t="str">
        <f>IF(RefStr!H27="","Telefon za kontakt: _________________","Telefon za kontakt: " &amp; RefStr!H27)</f>
        <v>Telefon za kontakt: 042741307</v>
      </c>
      <c r="B110" s="291"/>
      <c r="E110" s="291"/>
    </row>
    <row r="111" spans="1:5" s="292" customFormat="1" ht="15" customHeight="1" x14ac:dyDescent="0.2">
      <c r="A111" s="291" t="str">
        <f>IF(RefStr!H33="","Odgovorna osoba: _____________________________","Odgovorna osoba: " &amp; RefStr!H33)</f>
        <v>Odgovorna osoba: PREDRAG MAŠIĆ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14111</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2019-01-24T12:57:53Z</cp:lastPrinted>
  <dcterms:created xsi:type="dcterms:W3CDTF">2001-11-21T09:32:18Z</dcterms:created>
  <dcterms:modified xsi:type="dcterms:W3CDTF">2019-01-29T07:55:05Z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